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895"/>
  </bookViews>
  <sheets>
    <sheet name="O.OB04 D.CAT30" sheetId="1" r:id="rId1"/>
    <sheet name="O.OB04 D.CAT31" sheetId="3" r:id="rId2"/>
    <sheet name="O.OB04 D.CAT32" sheetId="4" r:id="rId3"/>
  </sheets>
  <definedNames>
    <definedName name="_xlnm.Print_Titles" localSheetId="0">'O.OB04 D.CAT30'!$7:$12</definedName>
    <definedName name="_xlnm.Print_Titles" localSheetId="1">'O.OB04 D.CAT31'!$7:$12</definedName>
    <definedName name="_xlnm.Print_Titles" localSheetId="2">'O.OB04 D.CAT32'!$7:$12</definedName>
  </definedNames>
  <calcPr calcId="145621"/>
</workbook>
</file>

<file path=xl/calcChain.xml><?xml version="1.0" encoding="utf-8"?>
<calcChain xmlns="http://schemas.openxmlformats.org/spreadsheetml/2006/main">
  <c r="I99" i="4" l="1"/>
  <c r="E99" i="4"/>
  <c r="D99" i="4"/>
  <c r="I98" i="4"/>
  <c r="E98" i="4"/>
  <c r="D98" i="4"/>
  <c r="D97" i="4"/>
  <c r="D96" i="4"/>
  <c r="H95" i="4"/>
  <c r="G95" i="4"/>
  <c r="D94" i="4"/>
  <c r="B94" i="4"/>
  <c r="F93" i="4"/>
  <c r="I93" i="4" s="1"/>
  <c r="D93" i="4"/>
  <c r="B93" i="4"/>
  <c r="D92" i="4"/>
  <c r="B92" i="4"/>
  <c r="I91" i="4"/>
  <c r="F91" i="4"/>
  <c r="D91" i="4"/>
  <c r="B91" i="4"/>
  <c r="D90" i="4"/>
  <c r="B90" i="4"/>
  <c r="F89" i="4"/>
  <c r="I89" i="4" s="1"/>
  <c r="D89" i="4"/>
  <c r="B89" i="4"/>
  <c r="D88" i="4"/>
  <c r="B88" i="4"/>
  <c r="F87" i="4"/>
  <c r="I87" i="4" s="1"/>
  <c r="D87" i="4"/>
  <c r="B87" i="4"/>
  <c r="F86" i="4"/>
  <c r="I86" i="4" s="1"/>
  <c r="D86" i="4"/>
  <c r="B86" i="4"/>
  <c r="H84" i="4"/>
  <c r="G84" i="4"/>
  <c r="F84" i="4"/>
  <c r="E84" i="4"/>
  <c r="I83" i="4"/>
  <c r="E83" i="4"/>
  <c r="D83" i="4"/>
  <c r="I82" i="4"/>
  <c r="E82" i="4"/>
  <c r="G81" i="4"/>
  <c r="G80" i="4"/>
  <c r="G79" i="4"/>
  <c r="P77" i="4"/>
  <c r="O77" i="4"/>
  <c r="N77" i="4"/>
  <c r="S77" i="4"/>
  <c r="R77" i="4"/>
  <c r="Q77" i="4"/>
  <c r="M77" i="4"/>
  <c r="L77" i="4"/>
  <c r="K77" i="4"/>
  <c r="I77" i="4"/>
  <c r="H77" i="4"/>
  <c r="G77" i="4"/>
  <c r="F77" i="4"/>
  <c r="E77" i="4"/>
  <c r="G71" i="4"/>
  <c r="F71" i="4"/>
  <c r="D71" i="4"/>
  <c r="G66" i="4"/>
  <c r="F66" i="4"/>
  <c r="D66" i="4"/>
  <c r="G60" i="4"/>
  <c r="F60" i="4"/>
  <c r="D60" i="4"/>
  <c r="G54" i="4"/>
  <c r="F54" i="4"/>
  <c r="D54" i="4"/>
  <c r="G49" i="4"/>
  <c r="F49" i="4"/>
  <c r="D49" i="4"/>
  <c r="G44" i="4"/>
  <c r="F44" i="4"/>
  <c r="D44" i="4"/>
  <c r="G38" i="4"/>
  <c r="F38" i="4"/>
  <c r="D38" i="4"/>
  <c r="G32" i="4"/>
  <c r="F32" i="4"/>
  <c r="D32" i="4"/>
  <c r="G26" i="4"/>
  <c r="F26" i="4"/>
  <c r="D26" i="4"/>
  <c r="G20" i="4"/>
  <c r="F20" i="4"/>
  <c r="D20" i="4"/>
  <c r="G14" i="4"/>
  <c r="F14" i="4"/>
  <c r="D14" i="4"/>
  <c r="I119" i="3"/>
  <c r="E119" i="3"/>
  <c r="D119" i="3"/>
  <c r="I118" i="3"/>
  <c r="E118" i="3"/>
  <c r="D118" i="3"/>
  <c r="D117" i="3"/>
  <c r="D116" i="3"/>
  <c r="H115" i="3"/>
  <c r="G115" i="3"/>
  <c r="D114" i="3"/>
  <c r="B114" i="3"/>
  <c r="D113" i="3"/>
  <c r="B113" i="3"/>
  <c r="D112" i="3"/>
  <c r="B112" i="3"/>
  <c r="D111" i="3"/>
  <c r="B111" i="3"/>
  <c r="D110" i="3"/>
  <c r="B110" i="3"/>
  <c r="D109" i="3"/>
  <c r="B109" i="3"/>
  <c r="D108" i="3"/>
  <c r="B108" i="3"/>
  <c r="D107" i="3"/>
  <c r="B107" i="3"/>
  <c r="F106" i="3"/>
  <c r="F112" i="3" s="1"/>
  <c r="I112" i="3" s="1"/>
  <c r="D106" i="3"/>
  <c r="B106" i="3"/>
  <c r="H104" i="3"/>
  <c r="G104" i="3"/>
  <c r="F104" i="3"/>
  <c r="E104" i="3"/>
  <c r="I103" i="3"/>
  <c r="E103" i="3"/>
  <c r="D103" i="3"/>
  <c r="I102" i="3"/>
  <c r="E102" i="3"/>
  <c r="G101" i="3"/>
  <c r="G100" i="3"/>
  <c r="G99" i="3"/>
  <c r="P97" i="3"/>
  <c r="O97" i="3"/>
  <c r="N97" i="3"/>
  <c r="S97" i="3"/>
  <c r="R97" i="3"/>
  <c r="Q97" i="3"/>
  <c r="M97" i="3"/>
  <c r="L97" i="3"/>
  <c r="K97" i="3"/>
  <c r="I97" i="3"/>
  <c r="H97" i="3"/>
  <c r="G97" i="3"/>
  <c r="F97" i="3"/>
  <c r="E97" i="3"/>
  <c r="G93" i="3"/>
  <c r="F93" i="3"/>
  <c r="D93" i="3"/>
  <c r="G88" i="3"/>
  <c r="F88" i="3"/>
  <c r="D88" i="3"/>
  <c r="G83" i="3"/>
  <c r="F83" i="3"/>
  <c r="D83" i="3"/>
  <c r="G76" i="3"/>
  <c r="F76" i="3"/>
  <c r="D76" i="3"/>
  <c r="G71" i="3"/>
  <c r="F71" i="3"/>
  <c r="D71" i="3"/>
  <c r="G66" i="3"/>
  <c r="F66" i="3"/>
  <c r="D66" i="3"/>
  <c r="G61" i="3"/>
  <c r="F61" i="3"/>
  <c r="D61" i="3"/>
  <c r="G56" i="3"/>
  <c r="F56" i="3"/>
  <c r="D56" i="3"/>
  <c r="G50" i="3"/>
  <c r="F50" i="3"/>
  <c r="D50" i="3"/>
  <c r="G45" i="3"/>
  <c r="F45" i="3"/>
  <c r="D45" i="3"/>
  <c r="G39" i="3"/>
  <c r="F39" i="3"/>
  <c r="D39" i="3"/>
  <c r="G34" i="3"/>
  <c r="F34" i="3"/>
  <c r="D34" i="3"/>
  <c r="G29" i="3"/>
  <c r="F29" i="3"/>
  <c r="D29" i="3"/>
  <c r="G24" i="3"/>
  <c r="F24" i="3"/>
  <c r="D24" i="3"/>
  <c r="G19" i="3"/>
  <c r="F19" i="3"/>
  <c r="D19" i="3"/>
  <c r="G14" i="3"/>
  <c r="F14" i="3"/>
  <c r="D14" i="3"/>
  <c r="I117" i="1"/>
  <c r="E117" i="1"/>
  <c r="D117" i="1"/>
  <c r="I116" i="1"/>
  <c r="E116" i="1"/>
  <c r="D116" i="1"/>
  <c r="D115" i="1"/>
  <c r="D114" i="1"/>
  <c r="H113" i="1"/>
  <c r="G113" i="1"/>
  <c r="D112" i="1"/>
  <c r="B112" i="1"/>
  <c r="F111" i="1"/>
  <c r="I111" i="1" s="1"/>
  <c r="D111" i="1"/>
  <c r="B111" i="1"/>
  <c r="D110" i="1"/>
  <c r="B110" i="1"/>
  <c r="F109" i="1"/>
  <c r="I109" i="1" s="1"/>
  <c r="D109" i="1"/>
  <c r="B109" i="1"/>
  <c r="D108" i="1"/>
  <c r="B108" i="1"/>
  <c r="F107" i="1"/>
  <c r="I107" i="1" s="1"/>
  <c r="D107" i="1"/>
  <c r="B107" i="1"/>
  <c r="D106" i="1"/>
  <c r="B106" i="1"/>
  <c r="F105" i="1"/>
  <c r="I105" i="1" s="1"/>
  <c r="D105" i="1"/>
  <c r="B105" i="1"/>
  <c r="F104" i="1"/>
  <c r="I104" i="1" s="1"/>
  <c r="D104" i="1"/>
  <c r="B104" i="1"/>
  <c r="H102" i="1"/>
  <c r="G102" i="1"/>
  <c r="F102" i="1"/>
  <c r="E102" i="1"/>
  <c r="I101" i="1"/>
  <c r="E101" i="1"/>
  <c r="D101" i="1"/>
  <c r="I100" i="1"/>
  <c r="E100" i="1"/>
  <c r="G99" i="1"/>
  <c r="G98" i="1"/>
  <c r="G97" i="1"/>
  <c r="P95" i="1"/>
  <c r="O95" i="1"/>
  <c r="N95" i="1"/>
  <c r="S95" i="1"/>
  <c r="R95" i="1"/>
  <c r="Q95" i="1"/>
  <c r="M95" i="1"/>
  <c r="L95" i="1"/>
  <c r="K95" i="1"/>
  <c r="I95" i="1"/>
  <c r="H95" i="1"/>
  <c r="G95" i="1"/>
  <c r="F95" i="1"/>
  <c r="E95" i="1"/>
  <c r="G91" i="1"/>
  <c r="F91" i="1"/>
  <c r="D91" i="1"/>
  <c r="G86" i="1"/>
  <c r="F86" i="1"/>
  <c r="D86" i="1"/>
  <c r="G81" i="1"/>
  <c r="F81" i="1"/>
  <c r="D81" i="1"/>
  <c r="G76" i="1"/>
  <c r="F76" i="1"/>
  <c r="D76" i="1"/>
  <c r="G71" i="1"/>
  <c r="F71" i="1"/>
  <c r="D71" i="1"/>
  <c r="G66" i="1"/>
  <c r="F66" i="1"/>
  <c r="D66" i="1"/>
  <c r="G60" i="1"/>
  <c r="F60" i="1"/>
  <c r="D60" i="1"/>
  <c r="G54" i="1"/>
  <c r="F54" i="1"/>
  <c r="D54" i="1"/>
  <c r="G47" i="1"/>
  <c r="F47" i="1"/>
  <c r="D47" i="1"/>
  <c r="G40" i="1"/>
  <c r="F40" i="1"/>
  <c r="D40" i="1"/>
  <c r="G35" i="1"/>
  <c r="F35" i="1"/>
  <c r="D35" i="1"/>
  <c r="G29" i="1"/>
  <c r="F29" i="1"/>
  <c r="D29" i="1"/>
  <c r="G24" i="1"/>
  <c r="F24" i="1"/>
  <c r="D24" i="1"/>
  <c r="G19" i="1"/>
  <c r="F19" i="1"/>
  <c r="D19" i="1"/>
  <c r="G14" i="1"/>
  <c r="F14" i="1"/>
  <c r="D14" i="1"/>
  <c r="F88" i="4" l="1"/>
  <c r="I88" i="4" s="1"/>
  <c r="F90" i="4"/>
  <c r="I90" i="4" s="1"/>
  <c r="F92" i="4"/>
  <c r="I92" i="4" s="1"/>
  <c r="E94" i="4"/>
  <c r="I94" i="4" s="1"/>
  <c r="E95" i="4"/>
  <c r="F107" i="3"/>
  <c r="I107" i="3" s="1"/>
  <c r="F109" i="3"/>
  <c r="I109" i="3" s="1"/>
  <c r="F111" i="3"/>
  <c r="I111" i="3" s="1"/>
  <c r="F113" i="3"/>
  <c r="I113" i="3" s="1"/>
  <c r="F108" i="3"/>
  <c r="I108" i="3" s="1"/>
  <c r="F110" i="3"/>
  <c r="I110" i="3" s="1"/>
  <c r="I106" i="3"/>
  <c r="E114" i="3"/>
  <c r="I114" i="3" s="1"/>
  <c r="F108" i="1"/>
  <c r="I108" i="1" s="1"/>
  <c r="F106" i="1"/>
  <c r="I106" i="1" s="1"/>
  <c r="F110" i="1"/>
  <c r="I110" i="1" s="1"/>
  <c r="E112" i="1"/>
  <c r="I112" i="1" s="1"/>
  <c r="E113" i="1"/>
  <c r="F95" i="4" l="1"/>
  <c r="I95" i="4" s="1"/>
  <c r="I96" i="4" s="1"/>
  <c r="I97" i="4" s="1"/>
  <c r="E115" i="3"/>
  <c r="F115" i="3"/>
  <c r="I115" i="3"/>
  <c r="I116" i="3" s="1"/>
  <c r="I117" i="3" s="1"/>
  <c r="F113" i="1"/>
  <c r="I113" i="1" s="1"/>
  <c r="I114" i="1" s="1"/>
  <c r="I115" i="1" s="1"/>
  <c r="I100" i="4" l="1"/>
  <c r="I120" i="3"/>
  <c r="I118" i="1"/>
</calcChain>
</file>

<file path=xl/sharedStrings.xml><?xml version="1.0" encoding="utf-8"?>
<sst xmlns="http://schemas.openxmlformats.org/spreadsheetml/2006/main" count="321" uniqueCount="157">
  <si>
    <t>Formular F3</t>
  </si>
  <si>
    <r>
      <t xml:space="preserve">Obiectiv: L029 </t>
    </r>
    <r>
      <rPr>
        <sz val="10"/>
        <color theme="1"/>
        <rFont val="Calibri"/>
        <family val="2"/>
        <scheme val="minor"/>
      </rPr>
      <t>RESTAURARE ANSAMBLU CASTEL BELDY FAZA P.T.</t>
    </r>
  </si>
  <si>
    <r>
      <t>Contractant:</t>
    </r>
    <r>
      <rPr>
        <sz val="8"/>
        <color theme="1"/>
        <rFont val="Arial"/>
        <family val="2"/>
      </rPr>
      <t xml:space="preserve"> IMPEX ROMCATEL CP SA</t>
    </r>
  </si>
  <si>
    <t>LISTA_x000D_
cu cantitatile de lucrari pe categorii de lucrari</t>
  </si>
  <si>
    <r>
      <t xml:space="preserve">Obiect: OB04 </t>
    </r>
    <r>
      <rPr>
        <sz val="10"/>
        <color theme="1"/>
        <rFont val="Calibri"/>
        <family val="2"/>
        <scheme val="minor"/>
      </rPr>
      <t>CORP ANEXA FOISOR</t>
    </r>
  </si>
  <si>
    <t>[ ron ]</t>
  </si>
  <si>
    <r>
      <t xml:space="preserve">Categorie: CAT30 </t>
    </r>
    <r>
      <rPr>
        <sz val="10"/>
        <color theme="1"/>
        <rFont val="Calibri"/>
        <family val="2"/>
        <scheme val="minor"/>
      </rPr>
      <t>STRUCTURA</t>
    </r>
  </si>
  <si>
    <t>Nr.</t>
  </si>
  <si>
    <t>Capitol lucrari</t>
  </si>
  <si>
    <t>U/M</t>
  </si>
  <si>
    <t>Cantitatea</t>
  </si>
  <si>
    <t>Pretul unitar</t>
  </si>
  <si>
    <t>Valoare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</si>
  <si>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</si>
  <si>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</si>
  <si>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</si>
  <si>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</si>
  <si>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</si>
  <si>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</si>
  <si>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</si>
  <si>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</si>
  <si>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</si>
  <si>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</si>
  <si>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</si>
  <si>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RPCA03A      99</t>
  </si>
  <si>
    <t xml:space="preserve">M CUB     </t>
  </si>
  <si>
    <t xml:space="preserve">SAPATURI DE PAMINT,SPATII LIMITATE,L&gt;1 M,VOL.&lt;20 MC,TALUZ VERTICAL,MAL NESPRIJINIT,H&lt;2 M ADINCIME   </t>
  </si>
  <si>
    <t xml:space="preserve">                                                  </t>
  </si>
  <si>
    <t>TSC02C1      82</t>
  </si>
  <si>
    <t xml:space="preserve">SUTE MC   </t>
  </si>
  <si>
    <t xml:space="preserve">SAPATURA CU EXCAVAT.PE PNEURI 0,21-0,39 MC PAMINT UMIDIT.NATUR.DESC AUT.TER.CAT.1                   </t>
  </si>
  <si>
    <t>DA06B1       82</t>
  </si>
  <si>
    <t xml:space="preserve">STRAT AGREG NAT CILINDRATE CU FUNC REZIST FILTRANTIZOLAT AERISIRE SI ANTICAP CU ASTER MEC BALAST    </t>
  </si>
  <si>
    <t xml:space="preserve">asim                                              </t>
  </si>
  <si>
    <t>RPCB04D      99</t>
  </si>
  <si>
    <t xml:space="preserve">BETON ARMAT-STILPI-GRINZI-NERVURI-PLACI-SCARI -ETC,LA CLADIRI EXIST,C-25/20 BC25(B330),B.MARFA ST.  </t>
  </si>
  <si>
    <r>
      <t xml:space="preserve">          L:</t>
    </r>
    <r>
      <rPr>
        <i/>
        <sz val="7"/>
        <color theme="1"/>
        <rFont val="Courier New"/>
        <family val="3"/>
      </rPr>
      <t>LC02   -0022:2100914     -BETON MARFA CLASA C25/20 (BC25/B330)</t>
    </r>
  </si>
  <si>
    <t>RPCC04A      99</t>
  </si>
  <si>
    <t xml:space="preserve">MP        </t>
  </si>
  <si>
    <t>COFRAJE-SCINDURI-RASINOASE,INCL.SUSTINERI H&lt;6M, CONSTR.EXIST.H&lt;20M,B.SPECIAL(PL.CASETATE,SUP.POLIGON</t>
  </si>
  <si>
    <t>IZF04H1      82</t>
  </si>
  <si>
    <t xml:space="preserve">STRAT HIDROIZ CALD CU PINZA BIT ACOP LIP MAST BIT SAU BIT CU ADAOS CAUCIUC TIP..SUPR INCL&gt;40% VERT  </t>
  </si>
  <si>
    <r>
      <t xml:space="preserve">          L:</t>
    </r>
    <r>
      <rPr>
        <i/>
        <sz val="7"/>
        <color theme="1"/>
        <rFont val="Courier New"/>
        <family val="3"/>
      </rPr>
      <t>11203  -0001:2600036     -BITUM PT.MAT.+LUCR.HIDROIZOLATII TIP H 68/75      S7064</t>
    </r>
  </si>
  <si>
    <r>
      <t xml:space="preserve">          L:</t>
    </r>
    <r>
      <rPr>
        <i/>
        <sz val="7"/>
        <color theme="1"/>
        <rFont val="Courier New"/>
        <family val="3"/>
      </rPr>
      <t>11231  -0001:2600713     -PINZA BIT FARA STR ACOPERIRE    PI 50 100CMX20M S1046</t>
    </r>
  </si>
  <si>
    <t>RPCD02D      02</t>
  </si>
  <si>
    <t xml:space="preserve">KG        </t>
  </si>
  <si>
    <t>ARMATURI-OB 37,D&gt;8MM,FASONATE AT.-SANT,MONT.CONSTR. EXIST:FASONARE+MONT-PT.PLANSEE DR,STILPII,GRINZI</t>
  </si>
  <si>
    <r>
      <t xml:space="preserve">          L:</t>
    </r>
    <r>
      <rPr>
        <i/>
        <sz val="7"/>
        <color theme="1"/>
        <rFont val="Courier New"/>
        <family val="3"/>
      </rPr>
      <t>LC07B  -0001:2000119     -OTEL BETON PROFIL NETED OB37-1K STAS 438 D=10MM</t>
    </r>
  </si>
  <si>
    <r>
      <t xml:space="preserve">          L:</t>
    </r>
    <r>
      <rPr>
        <i/>
        <sz val="7"/>
        <color theme="1"/>
        <rFont val="Courier New"/>
        <family val="3"/>
      </rPr>
      <t>LC12   -0001:6313265     -DISTANTIER DIN TEAVA DE OL.PT. CONSTR.18X2MM,LUNG.21MM</t>
    </r>
  </si>
  <si>
    <t>RCSD08C      02</t>
  </si>
  <si>
    <t xml:space="preserve">MONTAREA PLASELOR SUDATE STM SAU STNB, LA PLACI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</si>
  <si>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LRC13  -0001:2000755     -PLASE SUDATE TIP  13 GQ 223(78,18 KG/BUC)     OL 37-1N</t>
    </r>
  </si>
  <si>
    <t>CL21A1       82</t>
  </si>
  <si>
    <t xml:space="preserve">MONTAREA CONFECTIILOR METALICE DIVERSE INGLOBATE  IN BETON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</si>
  <si>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10107  -0001:6309886     -CONFECTII METALICE INGLOBATE  IN BETON</t>
    </r>
  </si>
  <si>
    <t>RPCH02C      99</t>
  </si>
  <si>
    <t xml:space="preserve">SARPANTA LEMN,PE SACUNE,ACOP.SIMPLE,1-4 PANTE,INVEL.CARTON-TABLA-TIGLA-ECT.:ECARISAT,ACOP.GRELE     </t>
  </si>
  <si>
    <t>TRB05A19     82</t>
  </si>
  <si>
    <t xml:space="preserve">TONE      </t>
  </si>
  <si>
    <t>TRANSPORTUL MATERIALELOR PRIN PURTAT DIRECT.MATERIALE COMODE SUB 25 KG DISTANTA 90M                $</t>
  </si>
  <si>
    <t>TRB01A25     82</t>
  </si>
  <si>
    <t>TRANSPORTUL MATERIALELOR CU ROABA PE PNEURI INC ASEZARE DESC ASEZARE GRUPA  4  DISTANTA 50M        $</t>
  </si>
  <si>
    <t>TRI1AA01F1   82</t>
  </si>
  <si>
    <t>INCARCAREA MATERIALELOR,GRUPA A-GRELE SI MARUNTE,PRIN TRAN.PINA LA 10M RAMPA SAU TEREN-AUTO CATEG.1$</t>
  </si>
  <si>
    <t>TRA04A30     82</t>
  </si>
  <si>
    <t>TRANSPORT RUTIER MATER.SEMIFABR. CU AUTOREMORCHERE CU REMORCI TREILER SUB 20T PE DIS.30 KM.*       $</t>
  </si>
  <si>
    <t>TRA06A30     82</t>
  </si>
  <si>
    <t>TRANSPORTUL RUTIER AL BETONULUI-MORTARULUI CU AUTOBETONIERA DE 5,5 MC  DIST.=30 KM                 $</t>
  </si>
  <si>
    <t>Cheltuieli directe</t>
  </si>
  <si>
    <t xml:space="preserve">  din care utilaje</t>
  </si>
  <si>
    <t xml:space="preserve">  - Vut termice</t>
  </si>
  <si>
    <t xml:space="preserve">  - Vut electrice</t>
  </si>
  <si>
    <t xml:space="preserve">  - Vut altele</t>
  </si>
  <si>
    <t xml:space="preserve"> Material beneficiar</t>
  </si>
  <si>
    <t xml:space="preserve"> Mat. demontat-remont.</t>
  </si>
  <si>
    <t>Factor multiplicare</t>
  </si>
  <si>
    <t>Alte cheltuieli directe</t>
  </si>
  <si>
    <t>TOTAL CHELT. DIRECTE</t>
  </si>
  <si>
    <t>Cheltuieli indirecte    Io =</t>
  </si>
  <si>
    <t>x To</t>
  </si>
  <si>
    <t>Profit                  Po =</t>
  </si>
  <si>
    <t>x (To+Io)</t>
  </si>
  <si>
    <t>TOTAL GENERAL categorie Vo =</t>
  </si>
  <si>
    <t>To+Io+Po</t>
  </si>
  <si>
    <t/>
  </si>
  <si>
    <r>
      <t xml:space="preserve">Categorie: CAT31 </t>
    </r>
    <r>
      <rPr>
        <sz val="10"/>
        <color theme="1"/>
        <rFont val="Calibri"/>
        <family val="2"/>
        <scheme val="minor"/>
      </rPr>
      <t>ARHITECTURA</t>
    </r>
  </si>
  <si>
    <t>RPCS01B      99</t>
  </si>
  <si>
    <t xml:space="preserve">TROTUARE,DALE DE BETON BC10/8-B150,TURNAT PE LOC,PE STRAT DE NISIP,ROST.UMPL.NISIP,100X100X10 CM    </t>
  </si>
  <si>
    <t>RPCB13B      99</t>
  </si>
  <si>
    <t>BETON SIMPLU C-10/8 BC10(B 150)PROCURAT DIN STATII,TURNAT IN COFRAJE-POSTAMENTE,FUNDATII CONT.-IZOL.</t>
  </si>
  <si>
    <t>RMC20A       02</t>
  </si>
  <si>
    <t xml:space="preserve">INVELITORI TIGLA, 350X 170MM, COAME 320MM, ASEZ.SIMPLU SIPCI-BRAD F.AST., LEGATE CU SARMA DE SIPCI  </t>
  </si>
  <si>
    <t>IZB01A2      82</t>
  </si>
  <si>
    <t xml:space="preserve">PROTEC CU FOLIE TIP...LIPITA CU ADEZIV...PE SUPRAFATA DIN METAL MONTARE                             </t>
  </si>
  <si>
    <t xml:space="preserve">7800774        </t>
  </si>
  <si>
    <t xml:space="preserve">FOLIE ANTICONDENS                                                                                   </t>
  </si>
  <si>
    <t>RPCG25A      02</t>
  </si>
  <si>
    <t xml:space="preserve">PERETI DESPARTITORI-PANOURI USOARE:PL.CUTATE-RASINI POLIESTERICE,ARM.FIBRA-STICLA(PAS),MONT.LA H&lt;6M </t>
  </si>
  <si>
    <t xml:space="preserve">panouri decorative lemn inchidere                 </t>
  </si>
  <si>
    <r>
      <t xml:space="preserve">          L:</t>
    </r>
    <r>
      <rPr>
        <i/>
        <sz val="7"/>
        <color theme="1"/>
        <rFont val="Courier New"/>
        <family val="3"/>
      </rPr>
      <t>LC10A  -0016:9270013     -PANOURI DECORATIVE LEMN</t>
    </r>
  </si>
  <si>
    <t>RCSH09B      99</t>
  </si>
  <si>
    <t xml:space="preserve">CONF.DULGHER.LEMN PT.USI,PORTI DIN SCIN RASIN, FOIOASE,STEJ,GR=24MM,BATUTE PE CADRU RIGLE 38X58MM   </t>
  </si>
  <si>
    <t xml:space="preserve">ASIM.PARAPET PERIMETRAL                           </t>
  </si>
  <si>
    <t>CK07XA       93</t>
  </si>
  <si>
    <t xml:space="preserve">M         </t>
  </si>
  <si>
    <t xml:space="preserve">GLAFURI,PERVAZURI,BAGHETE DIN LEMN                                                                  </t>
  </si>
  <si>
    <t xml:space="preserve">ASIM.GLAF PERIMETRAL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</si>
  <si>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10119  -0011:2947695     -GLAFURI FRST. STEJ.DE 30X241-300 MM</t>
    </r>
  </si>
  <si>
    <t>RME09I       02</t>
  </si>
  <si>
    <t xml:space="preserve">PARDOSELI DIN DUSUMELE STEJAR.USCAT, 32MM, MONT.PE DUSUMEA OARBA EXIST.,MONT.BITUM, NEFALTUITE      </t>
  </si>
  <si>
    <t>RPCK01F1     82</t>
  </si>
  <si>
    <t xml:space="preserve">STRAT SUPORT PT PARDOSELI DIN DUSUM OARBE SCIND RASIN 24MM BATUTEPE RIGLE STEJAR 50X80 DIST 60CM    </t>
  </si>
  <si>
    <t>RMC19A1      02</t>
  </si>
  <si>
    <t xml:space="preserve">CONF.+MONT.BURLANE SIMPLE, TBL.ZN, ROTUND D=15,4CM, PRINSE BRATARI ORNAM.OL.INCL.COT.+GURI DEVERS.  </t>
  </si>
  <si>
    <t>RMC18A1      02</t>
  </si>
  <si>
    <t xml:space="preserve">CONF.+MONT.JGHEABURI SIMPLUE, TABLA ZN, SEMIROTUND D=18, FIXATE CU CARLIGE ORNAMENTALE DIN OL       </t>
  </si>
  <si>
    <t>CI17A        02</t>
  </si>
  <si>
    <t>PLACARE PANOURI FIBROLEMNOASE,CU O FATA TAPET,PTR.PERET,TAVANE,LIPITE PE SUPORT PLAN,CE SE RENOVEAZA</t>
  </si>
  <si>
    <t xml:space="preserve">ASIM PLACARE STALPI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</si>
  <si>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LC52F  -0053:6110517     -ADEZIVI PAVARI LEMN TIP</t>
    </r>
  </si>
  <si>
    <r>
      <t xml:space="preserve">          L:</t>
    </r>
    <r>
      <rPr>
        <i/>
        <sz val="7"/>
        <color theme="1"/>
        <rFont val="Courier New"/>
        <family val="3"/>
      </rPr>
      <t>LC62J  -0038:9270013     -PANOURI DECORATIVE LEMN</t>
    </r>
  </si>
  <si>
    <r>
      <t xml:space="preserve">Categorie: CAT32 </t>
    </r>
    <r>
      <rPr>
        <sz val="10"/>
        <color theme="1"/>
        <rFont val="Calibri"/>
        <family val="2"/>
        <scheme val="minor"/>
      </rPr>
      <t>INSTALATIE ELECTRICA</t>
    </r>
  </si>
  <si>
    <t>EA04C        99</t>
  </si>
  <si>
    <t xml:space="preserve">TUB DE PROTECTIE METALIC, D.NOMINAL &lt;= 25.5 MM, MONTAT PE CONSOLE EXISTENTE                         </t>
  </si>
  <si>
    <r>
      <t xml:space="preserve">          L:</t>
    </r>
    <r>
      <rPr>
        <i/>
        <sz val="7"/>
        <color theme="1"/>
        <rFont val="Courier New"/>
        <family val="3"/>
      </rPr>
      <t>EL01F  -0002:5210222     -TUB PROT FILET CU MANSON PEL 20,4X1,25 MM OL 32  S 7933</t>
    </r>
  </si>
  <si>
    <t>EB02A1       82</t>
  </si>
  <si>
    <t xml:space="preserve">CONDUCTA CUPRU CU IZOLATIE INTRODUSA IN TUBURI DE PROTECTIE,CONDUCTA AVIND SECTIUNEA    &lt;  4 MMP    </t>
  </si>
  <si>
    <r>
      <t xml:space="preserve">          L:</t>
    </r>
    <r>
      <rPr>
        <i/>
        <sz val="7"/>
        <color theme="1"/>
        <rFont val="Courier New"/>
        <family val="3"/>
      </rPr>
      <t>12001  -0125:9270142     -CABLU CUPRU IZOL.+MANTA PVC,TENS.0,6/1KV, CYYF 3X1,5MMP</t>
    </r>
  </si>
  <si>
    <t>EB02B1       82</t>
  </si>
  <si>
    <t xml:space="preserve">CONDUCTA CUPRU CU IZOLATIE INTRODUSA IN TUBURI DE PROTECTIE,CONDUCTA AVIND SECTIUNEA   6- 10 MMP    </t>
  </si>
  <si>
    <r>
      <t xml:space="preserve">          L:</t>
    </r>
    <r>
      <rPr>
        <i/>
        <sz val="7"/>
        <color theme="1"/>
        <rFont val="Courier New"/>
        <family val="3"/>
      </rPr>
      <t>12001  -0124:4807870     -CABLU CUPRU IZOL.+MANTA PVC,TENS.0,6/1KV, CYYF 3X2,5MMP</t>
    </r>
  </si>
  <si>
    <t>ED01A1       82</t>
  </si>
  <si>
    <t xml:space="preserve">BUCATA    </t>
  </si>
  <si>
    <t xml:space="preserve">INTRERUPATOR MANUAL INGROPAT UNIPOLAR CONSTRUCTIE NORMALA SAU IMPERMEABILA *                        </t>
  </si>
  <si>
    <r>
      <t xml:space="preserve">          L:</t>
    </r>
    <r>
      <rPr>
        <i/>
        <sz val="7"/>
        <color theme="1"/>
        <rFont val="Courier New"/>
        <family val="3"/>
      </rPr>
      <t>12010  -0020:5500720     -INTRERUPTOR CUMPANA ST.SIMBOL 0170 250V  10A</t>
    </r>
  </si>
  <si>
    <t>ED08A1       82</t>
  </si>
  <si>
    <t xml:space="preserve">PRIZA MONTATA INGROPAT CONSTR.NORMALA IMPERMEABILA SAU NORMALA CU CONTACT PROTECTIE                 </t>
  </si>
  <si>
    <r>
      <t xml:space="preserve">          L:</t>
    </r>
    <r>
      <rPr>
        <i/>
        <sz val="7"/>
        <color theme="1"/>
        <rFont val="Courier New"/>
        <family val="3"/>
      </rPr>
      <t>12017  -0002:5536169     -PRIZA  MONOBLOC SUB TENCUIALA        250/10A  COD 160</t>
    </r>
  </si>
  <si>
    <t>EA17A1       82</t>
  </si>
  <si>
    <t>DOZE DE RAMIFICATIE SI TRAGERE TIP ROTUND SIMB.RIPR MAR.13 PT.INST.ANTENA R+TV SI RAMIFIC.CIRC.EL. $</t>
  </si>
  <si>
    <t>EA18C1       82</t>
  </si>
  <si>
    <t xml:space="preserve">DOZE CENTRALIZATOARE DIN TABLA DE 1,5 MM PT CONDUCTORI MONTATI IN TUBURI CU DIM. 200X200X200MM      </t>
  </si>
  <si>
    <t>EE12B1       82</t>
  </si>
  <si>
    <t xml:space="preserve">CORP DE ILUMINAT PTR. LAMPI FLUORESCENTE TUBULARE NEETANS MONTAT PE DIBLURI DE MATERIAL PLASTIC     </t>
  </si>
  <si>
    <r>
      <t xml:space="preserve">          L:</t>
    </r>
    <r>
      <rPr>
        <i/>
        <sz val="7"/>
        <color theme="1"/>
        <rFont val="Courier New"/>
        <family val="3"/>
      </rPr>
      <t>12009  -5104:5104816     -CORP DE ILUM.FLUORESCENT PT.SIS.MODULAR,2X18W, 230V</t>
    </r>
  </si>
  <si>
    <t>EF02A        99</t>
  </si>
  <si>
    <t xml:space="preserve">TABLOU EL.FORMAT PANOU, DULAP, CELULA SAU PUPITRU, GATA ECHIPAT, AVAND GREUTATEA DE :  50 . 150 KG  </t>
  </si>
  <si>
    <t xml:space="preserve">TABLOU ELECTRIC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</si>
  <si>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EL20   -0129:9450001     -TABLOU ELECTRIC TES</t>
    </r>
  </si>
  <si>
    <t>EF08A1       82</t>
  </si>
  <si>
    <t>RACORD.COND.AL.AP.SAU MOT.LA BORNE.TAB.EL.PE MARM.,MET.,SAU CAPS.,COND.CU SECT.&lt;10MMP              $</t>
  </si>
  <si>
    <t>EI01A        99</t>
  </si>
  <si>
    <t xml:space="preserve">DIBLU METALIC CU EXPANDARE, PANA LA M8 MM, INCLUSIV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</si>
  <si>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EL18A  -M   :6313344     -DIBLU CU EXPANDARE MARIMEA  8</t>
    </r>
  </si>
  <si>
    <r>
      <t xml:space="preserve">          L:</t>
    </r>
    <r>
      <rPr>
        <i/>
        <sz val="7"/>
        <color theme="1"/>
        <rFont val="Courier New"/>
        <family val="3"/>
      </rPr>
      <t>EL18S  -M   :6832352     -BURGHIU CU CAP WIDIA D=8 MM</t>
    </r>
  </si>
  <si>
    <t xml:space="preserve">                                                    PROIECTANT</t>
  </si>
  <si>
    <t xml:space="preserve">                                              IMPEX ROMCATEL CP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</si>
</sst>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scheme val="minor"/>
    </font>
    <font>
      <i/>
      <sz val="8"/>
      <color theme="1"/>
      <name val="Courier New"/>
      <family val="3"/>
    </font>
    <font>
      <b/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Lucida Handwriting"/>
      <family val="4"/>
    </font>
    <font>
      <i/>
      <sz val="7"/>
      <color theme="1"/>
      <name val="Courier New"/>
      <family val="3"/>
    </font>
    <font>
      <b/>
      <sz val="9"/>
      <color theme="1"/>
      <name val="Courier New"/>
      <family val="3"/>
    </font>
    <font>
      <sz val="11"/>
      <color theme="1"/>
      <name val="Courier New"/>
      <family val="3"/>
    </font>
    <font>
      <b/>
      <i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22">
    <xf numFmtId="0" fontId="0" fillId="0" borderId="0"/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left" vertical="center" wrapText="1"/>
    </xf>
    <xf numFmtId="49" fontId="4" fillId="0" borderId="0" applyFill="0" applyBorder="0" applyProtection="0">
      <alignment horizontal="center" vertical="center" wrapText="1"/>
    </xf>
    <xf numFmtId="0" fontId="6" fillId="0" borderId="0" applyNumberFormat="0" applyFill="0" applyBorder="0" applyProtection="0">
      <alignment horizontal="center"/>
    </xf>
    <xf numFmtId="49" fontId="6" fillId="0" borderId="0" applyFill="0" applyBorder="0" applyProtection="0">
      <alignment horizontal="center" vertical="center"/>
    </xf>
    <xf numFmtId="49" fontId="6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 wrapText="1"/>
    </xf>
    <xf numFmtId="49" fontId="7" fillId="0" borderId="0" applyFill="0" applyBorder="0" applyProtection="0">
      <alignment horizontal="left" vertical="center"/>
    </xf>
    <xf numFmtId="164" fontId="6" fillId="0" borderId="0" applyFill="0" applyBorder="0" applyProtection="0">
      <alignment horizontal="right" vertical="center"/>
    </xf>
    <xf numFmtId="4" fontId="6" fillId="0" borderId="0" applyFill="0" applyBorder="0" applyProtection="0">
      <alignment horizontal="center" vertical="center"/>
    </xf>
    <xf numFmtId="164" fontId="6" fillId="0" borderId="0" applyFill="0" applyBorder="0" applyProtection="0">
      <alignment vertical="center"/>
    </xf>
    <xf numFmtId="165" fontId="7" fillId="0" borderId="0" applyFill="0" applyBorder="0" applyProtection="0">
      <alignment horizontal="right" vertical="center"/>
    </xf>
    <xf numFmtId="164" fontId="5" fillId="0" borderId="0" applyFill="0" applyBorder="0" applyProtection="0">
      <alignment vertical="center"/>
    </xf>
    <xf numFmtId="49" fontId="8" fillId="0" borderId="0" applyFill="0" applyBorder="0" applyProtection="0">
      <alignment horizontal="left"/>
    </xf>
    <xf numFmtId="165" fontId="9" fillId="0" borderId="0" applyFill="0" applyBorder="0" applyAlignment="0" applyProtection="0">
      <alignment vertical="center"/>
    </xf>
    <xf numFmtId="166" fontId="6" fillId="0" borderId="0" applyFill="0" applyBorder="0" applyAlignment="0" applyProtection="0"/>
    <xf numFmtId="164" fontId="5" fillId="0" borderId="0" applyFill="0" applyBorder="0" applyAlignment="0" applyProtection="0"/>
    <xf numFmtId="166" fontId="5" fillId="0" borderId="0" applyFill="0" applyBorder="0" applyAlignment="0" applyProtection="0"/>
    <xf numFmtId="4" fontId="5" fillId="0" borderId="0" applyFill="0" applyBorder="0" applyAlignment="0" applyProtection="0"/>
    <xf numFmtId="167" fontId="6" fillId="0" borderId="0" applyFill="0" applyBorder="0" applyProtection="0">
      <alignment horizontal="right"/>
    </xf>
    <xf numFmtId="49" fontId="6" fillId="0" borderId="0" applyFill="0" applyBorder="0" applyProtection="0"/>
  </cellStyleXfs>
  <cellXfs count="63">
    <xf numFmtId="0" fontId="0" fillId="0" borderId="0" xfId="0"/>
    <xf numFmtId="49" fontId="10" fillId="0" borderId="0" xfId="0" applyNumberFormat="1" applyFont="1"/>
    <xf numFmtId="49" fontId="6" fillId="0" borderId="0" xfId="5">
      <alignment horizontal="center" vertical="center"/>
    </xf>
    <xf numFmtId="49" fontId="6" fillId="0" borderId="0" xfId="6">
      <alignment horizontal="left" vertical="center" wrapText="1"/>
    </xf>
    <xf numFmtId="164" fontId="6" fillId="0" borderId="0" xfId="9">
      <alignment horizontal="right" vertical="center"/>
    </xf>
    <xf numFmtId="49" fontId="7" fillId="0" borderId="0" xfId="8">
      <alignment horizontal="left" vertical="center"/>
    </xf>
    <xf numFmtId="164" fontId="6" fillId="0" borderId="0" xfId="11">
      <alignment vertical="center"/>
    </xf>
    <xf numFmtId="164" fontId="5" fillId="0" borderId="0" xfId="13">
      <alignment vertical="center"/>
    </xf>
    <xf numFmtId="49" fontId="10" fillId="0" borderId="0" xfId="0" applyNumberFormat="1" applyFont="1"/>
    <xf numFmtId="49" fontId="3" fillId="0" borderId="0" xfId="2">
      <alignment horizontal="left" vertical="center" wrapText="1"/>
    </xf>
    <xf numFmtId="49" fontId="11" fillId="0" borderId="0" xfId="1" applyFont="1">
      <alignment horizontal="left" vertical="center" wrapText="1"/>
    </xf>
    <xf numFmtId="49" fontId="13" fillId="0" borderId="0" xfId="0" applyNumberFormat="1" applyFont="1" applyAlignment="1">
      <alignment horizontal="left"/>
    </xf>
    <xf numFmtId="49" fontId="14" fillId="0" borderId="0" xfId="3" applyFont="1">
      <alignment horizontal="center" vertical="center" wrapText="1"/>
    </xf>
    <xf numFmtId="49" fontId="6" fillId="0" borderId="0" xfId="5" applyFont="1">
      <alignment horizontal="center" vertical="center"/>
    </xf>
    <xf numFmtId="49" fontId="6" fillId="0" borderId="0" xfId="6" applyFont="1">
      <alignment horizontal="left" vertical="center" wrapText="1"/>
    </xf>
    <xf numFmtId="49" fontId="9" fillId="0" borderId="0" xfId="8" applyFont="1">
      <alignment horizontal="left" vertical="center"/>
    </xf>
    <xf numFmtId="0" fontId="1" fillId="0" borderId="0" xfId="0" applyFont="1"/>
    <xf numFmtId="164" fontId="6" fillId="0" borderId="0" xfId="11" applyFont="1">
      <alignment vertical="center"/>
    </xf>
    <xf numFmtId="164" fontId="6" fillId="0" borderId="0" xfId="13" applyFont="1">
      <alignment vertical="center"/>
    </xf>
    <xf numFmtId="164" fontId="6" fillId="0" borderId="0" xfId="9" applyFont="1">
      <alignment horizontal="right" vertical="center"/>
    </xf>
    <xf numFmtId="49" fontId="10" fillId="0" borderId="1" xfId="0" applyNumberFormat="1" applyFont="1" applyBorder="1"/>
    <xf numFmtId="49" fontId="6" fillId="0" borderId="1" xfId="5" applyFont="1" applyBorder="1">
      <alignment horizontal="center" vertical="center"/>
    </xf>
    <xf numFmtId="49" fontId="6" fillId="0" borderId="1" xfId="6" applyFont="1" applyBorder="1">
      <alignment horizontal="left" vertical="center" wrapText="1"/>
    </xf>
    <xf numFmtId="49" fontId="9" fillId="0" borderId="1" xfId="8" applyFont="1" applyBorder="1">
      <alignment horizontal="left" vertical="center"/>
    </xf>
    <xf numFmtId="0" fontId="1" fillId="0" borderId="1" xfId="0" applyFont="1" applyBorder="1"/>
    <xf numFmtId="164" fontId="6" fillId="0" borderId="1" xfId="11" applyFont="1" applyBorder="1">
      <alignment vertical="center"/>
    </xf>
    <xf numFmtId="164" fontId="6" fillId="0" borderId="1" xfId="13" applyFont="1" applyBorder="1">
      <alignment vertical="center"/>
    </xf>
    <xf numFmtId="164" fontId="6" fillId="0" borderId="1" xfId="9" applyFont="1" applyBorder="1">
      <alignment horizontal="right" vertical="center"/>
    </xf>
    <xf numFmtId="49" fontId="6" fillId="0" borderId="1" xfId="5" applyBorder="1">
      <alignment horizontal="center" vertical="center"/>
    </xf>
    <xf numFmtId="49" fontId="6" fillId="0" borderId="1" xfId="6" applyBorder="1">
      <alignment horizontal="left" vertical="center" wrapText="1"/>
    </xf>
    <xf numFmtId="49" fontId="7" fillId="0" borderId="1" xfId="8" applyBorder="1">
      <alignment horizontal="left" vertical="center"/>
    </xf>
    <xf numFmtId="0" fontId="0" fillId="0" borderId="1" xfId="0" applyBorder="1"/>
    <xf numFmtId="164" fontId="6" fillId="0" borderId="1" xfId="11" applyBorder="1">
      <alignment vertical="center"/>
    </xf>
    <xf numFmtId="164" fontId="5" fillId="0" borderId="1" xfId="13" applyBorder="1">
      <alignment vertical="center"/>
    </xf>
    <xf numFmtId="164" fontId="6" fillId="0" borderId="1" xfId="9" applyBorder="1">
      <alignment horizontal="right" vertical="center"/>
    </xf>
    <xf numFmtId="165" fontId="7" fillId="0" borderId="0" xfId="12">
      <alignment horizontal="right" vertical="center"/>
    </xf>
    <xf numFmtId="49" fontId="6" fillId="0" borderId="0" xfId="7">
      <alignment horizontal="left" vertical="center" wrapText="1"/>
    </xf>
    <xf numFmtId="164" fontId="5" fillId="0" borderId="2" xfId="13" applyBorder="1">
      <alignment vertical="center"/>
    </xf>
    <xf numFmtId="49" fontId="6" fillId="0" borderId="3" xfId="7" applyBorder="1">
      <alignment horizontal="left" vertical="center" wrapText="1"/>
    </xf>
    <xf numFmtId="49" fontId="10" fillId="0" borderId="3" xfId="0" applyNumberFormat="1" applyFont="1" applyBorder="1"/>
    <xf numFmtId="164" fontId="5" fillId="0" borderId="4" xfId="13" applyBorder="1">
      <alignment vertical="center"/>
    </xf>
    <xf numFmtId="164" fontId="6" fillId="0" borderId="3" xfId="9" applyBorder="1">
      <alignment horizontal="right" vertical="center"/>
    </xf>
    <xf numFmtId="49" fontId="6" fillId="0" borderId="5" xfId="7" applyBorder="1">
      <alignment horizontal="left" vertical="center" wrapText="1"/>
    </xf>
    <xf numFmtId="49" fontId="10" fillId="0" borderId="5" xfId="0" applyNumberFormat="1" applyFont="1" applyBorder="1"/>
    <xf numFmtId="164" fontId="5" fillId="0" borderId="6" xfId="13" applyBorder="1">
      <alignment vertical="center"/>
    </xf>
    <xf numFmtId="164" fontId="6" fillId="0" borderId="5" xfId="9" applyBorder="1">
      <alignment horizontal="right" vertical="center"/>
    </xf>
    <xf numFmtId="49" fontId="10" fillId="0" borderId="7" xfId="0" applyNumberFormat="1" applyFont="1" applyBorder="1"/>
    <xf numFmtId="49" fontId="10" fillId="0" borderId="8" xfId="0" applyNumberFormat="1" applyFont="1" applyBorder="1"/>
    <xf numFmtId="49" fontId="16" fillId="0" borderId="0" xfId="21" applyFont="1"/>
    <xf numFmtId="167" fontId="6" fillId="0" borderId="0" xfId="20">
      <alignment horizontal="right"/>
    </xf>
    <xf numFmtId="49" fontId="16" fillId="0" borderId="2" xfId="21" applyFont="1" applyBorder="1"/>
    <xf numFmtId="49" fontId="6" fillId="0" borderId="2" xfId="6" applyBorder="1">
      <alignment horizontal="left" vertical="center" wrapText="1"/>
    </xf>
    <xf numFmtId="49" fontId="7" fillId="0" borderId="2" xfId="8" applyBorder="1">
      <alignment horizontal="left" vertical="center"/>
    </xf>
    <xf numFmtId="0" fontId="0" fillId="0" borderId="2" xfId="0" applyBorder="1"/>
    <xf numFmtId="164" fontId="6" fillId="0" borderId="2" xfId="11" applyBorder="1">
      <alignment vertical="center"/>
    </xf>
    <xf numFmtId="164" fontId="6" fillId="0" borderId="2" xfId="9" applyBorder="1">
      <alignment horizontal="right" vertical="center"/>
    </xf>
    <xf numFmtId="0" fontId="17" fillId="0" borderId="0" xfId="0" applyFont="1"/>
    <xf numFmtId="164" fontId="0" fillId="0" borderId="2" xfId="0" applyNumberFormat="1" applyBorder="1"/>
    <xf numFmtId="167" fontId="6" fillId="0" borderId="2" xfId="20" applyBorder="1">
      <alignment horizontal="right"/>
    </xf>
    <xf numFmtId="49" fontId="6" fillId="0" borderId="2" xfId="5" applyBorder="1">
      <alignment horizontal="center" vertical="center"/>
    </xf>
    <xf numFmtId="0" fontId="0" fillId="0" borderId="4" xfId="0" applyBorder="1"/>
    <xf numFmtId="49" fontId="8" fillId="0" borderId="2" xfId="14" applyBorder="1">
      <alignment horizontal="left"/>
    </xf>
    <xf numFmtId="49" fontId="18" fillId="0" borderId="0" xfId="0" applyNumberFormat="1" applyFont="1" applyAlignment="1"/>
  </cellXfs>
  <cellStyles count="22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6"/>
    <cellStyle name="kmparcurs" xfId="18"/>
    <cellStyle name="Normal" xfId="0" builtinId="0"/>
    <cellStyle name="NrCrt" xfId="5"/>
    <cellStyle name="orefunc" xfId="19"/>
    <cellStyle name="Pondere" xfId="10"/>
    <cellStyle name="PretUnitar" xfId="13"/>
    <cellStyle name="Procente" xfId="20"/>
    <cellStyle name="Recapit" xfId="14"/>
    <cellStyle name="RecCoef" xfId="15"/>
    <cellStyle name="Sporuri" xfId="12"/>
    <cellStyle name="Text" xfId="21"/>
    <cellStyle name="TitluRap" xfId="3"/>
    <cellStyle name="tonaj" xfId="17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2"/>
  <sheetViews>
    <sheetView tabSelected="1" topLeftCell="A86" workbookViewId="0">
      <selection activeCell="T119" sqref="T119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6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24</v>
      </c>
      <c r="D13" s="30" t="s">
        <v>25</v>
      </c>
      <c r="E13" s="31"/>
      <c r="F13" s="31"/>
      <c r="G13" s="32">
        <v>5.9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26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38" t="s">
        <v>27</v>
      </c>
      <c r="B17" s="39"/>
      <c r="C17" s="39"/>
      <c r="D17" s="39"/>
      <c r="E17" s="39"/>
      <c r="F17" s="39"/>
      <c r="G17" s="39"/>
      <c r="H17" s="40"/>
      <c r="I17" s="41"/>
    </row>
    <row r="18" spans="1:9" x14ac:dyDescent="0.25">
      <c r="B18" s="2">
        <v>2</v>
      </c>
      <c r="C18" s="3" t="s">
        <v>28</v>
      </c>
      <c r="D18" s="5" t="s">
        <v>29</v>
      </c>
      <c r="G18" s="6">
        <v>0.48</v>
      </c>
    </row>
    <row r="19" spans="1:9" x14ac:dyDescent="0.25">
      <c r="D19" s="35" t="str">
        <f>SUBSTITUTE("Sp.mat: 0.00%",".",IF(VALUE("1.2")=1.2,".",","),2)</f>
        <v>Sp.mat: 0.00%</v>
      </c>
      <c r="F19" s="35" t="str">
        <f>SUBSTITUTE("Sp.man: 0.00%",".",IF(VALUE("1.2")=1.2,".",","),2)</f>
        <v>Sp.man: 0.00%</v>
      </c>
      <c r="G19" s="35" t="str">
        <f>SUBSTITUTE("Sp.uti: 0.00%",".",IF(VALUE("1.2")=1.2,".",","),2)</f>
        <v>Sp.uti: 0.00%</v>
      </c>
    </row>
    <row r="20" spans="1:9" x14ac:dyDescent="0.25">
      <c r="A20" s="36" t="s">
        <v>30</v>
      </c>
      <c r="B20" s="8"/>
      <c r="C20" s="8"/>
      <c r="D20" s="8"/>
      <c r="E20" s="8"/>
      <c r="F20" s="8"/>
      <c r="G20" s="8"/>
    </row>
    <row r="21" spans="1:9" x14ac:dyDescent="0.25">
      <c r="A21" s="8"/>
      <c r="B21" s="8"/>
      <c r="C21" s="8"/>
      <c r="D21" s="8"/>
      <c r="E21" s="8"/>
      <c r="F21" s="8"/>
      <c r="G21" s="8"/>
    </row>
    <row r="22" spans="1:9" x14ac:dyDescent="0.25">
      <c r="A22" s="38" t="s">
        <v>27</v>
      </c>
      <c r="B22" s="39"/>
      <c r="C22" s="39"/>
      <c r="D22" s="39"/>
      <c r="E22" s="39"/>
      <c r="F22" s="39"/>
      <c r="G22" s="39"/>
      <c r="H22" s="40"/>
      <c r="I22" s="41"/>
    </row>
    <row r="23" spans="1:9" x14ac:dyDescent="0.25">
      <c r="B23" s="2">
        <v>3</v>
      </c>
      <c r="C23" s="3" t="s">
        <v>31</v>
      </c>
      <c r="D23" s="5" t="s">
        <v>25</v>
      </c>
      <c r="G23" s="6">
        <v>8</v>
      </c>
    </row>
    <row r="24" spans="1:9" x14ac:dyDescent="0.25">
      <c r="D24" s="35" t="str">
        <f>SUBSTITUTE("Sp.mat: 0.00%",".",IF(VALUE("1.2")=1.2,".",","),2)</f>
        <v>Sp.mat: 0.00%</v>
      </c>
      <c r="F24" s="35" t="str">
        <f>SUBSTITUTE("Sp.man: 0.00%",".",IF(VALUE("1.2")=1.2,".",","),2)</f>
        <v>Sp.man: 0.00%</v>
      </c>
      <c r="G24" s="35" t="str">
        <f>SUBSTITUTE("Sp.uti: 0.00%",".",IF(VALUE("1.2")=1.2,".",","),2)</f>
        <v>Sp.uti: 0.00%</v>
      </c>
    </row>
    <row r="25" spans="1:9" x14ac:dyDescent="0.25">
      <c r="A25" s="36" t="s">
        <v>32</v>
      </c>
      <c r="B25" s="8"/>
      <c r="C25" s="8"/>
      <c r="D25" s="8"/>
      <c r="E25" s="8"/>
      <c r="F25" s="8"/>
      <c r="G25" s="8"/>
    </row>
    <row r="26" spans="1:9" x14ac:dyDescent="0.25">
      <c r="A26" s="8"/>
      <c r="B26" s="8"/>
      <c r="C26" s="8"/>
      <c r="D26" s="8"/>
      <c r="E26" s="8"/>
      <c r="F26" s="8"/>
      <c r="G26" s="8"/>
    </row>
    <row r="27" spans="1:9" x14ac:dyDescent="0.25">
      <c r="A27" s="38" t="s">
        <v>33</v>
      </c>
      <c r="B27" s="39"/>
      <c r="C27" s="39"/>
      <c r="D27" s="39"/>
      <c r="E27" s="39"/>
      <c r="F27" s="39"/>
      <c r="G27" s="39"/>
      <c r="H27" s="40"/>
      <c r="I27" s="41"/>
    </row>
    <row r="28" spans="1:9" x14ac:dyDescent="0.25">
      <c r="B28" s="2">
        <v>4</v>
      </c>
      <c r="C28" s="3" t="s">
        <v>34</v>
      </c>
      <c r="D28" s="5" t="s">
        <v>25</v>
      </c>
      <c r="G28" s="6">
        <v>40</v>
      </c>
    </row>
    <row r="29" spans="1:9" x14ac:dyDescent="0.25">
      <c r="D29" s="35" t="str">
        <f>SUBSTITUTE("Sp.mat: 0.00%",".",IF(VALUE("1.2")=1.2,".",","),2)</f>
        <v>Sp.mat: 0.00%</v>
      </c>
      <c r="F29" s="35" t="str">
        <f>SUBSTITUTE("Sp.man: 0.00%",".",IF(VALUE("1.2")=1.2,".",","),2)</f>
        <v>Sp.man: 0.00%</v>
      </c>
      <c r="G29" s="35" t="str">
        <f>SUBSTITUTE("Sp.uti: 0.00%",".",IF(VALUE("1.2")=1.2,".",","),2)</f>
        <v>Sp.uti: 0.00%</v>
      </c>
    </row>
    <row r="30" spans="1:9" x14ac:dyDescent="0.25">
      <c r="A30" s="36" t="s">
        <v>35</v>
      </c>
      <c r="B30" s="8"/>
      <c r="C30" s="8"/>
      <c r="D30" s="8"/>
      <c r="E30" s="8"/>
      <c r="F30" s="8"/>
      <c r="G30" s="8"/>
    </row>
    <row r="31" spans="1:9" x14ac:dyDescent="0.25">
      <c r="A31" s="8"/>
      <c r="B31" s="8"/>
      <c r="C31" s="8"/>
      <c r="D31" s="8"/>
      <c r="E31" s="8"/>
      <c r="F31" s="8"/>
      <c r="G31" s="8"/>
    </row>
    <row r="32" spans="1:9" x14ac:dyDescent="0.25">
      <c r="A32" s="42" t="s">
        <v>27</v>
      </c>
      <c r="B32" s="43"/>
      <c r="C32" s="43"/>
      <c r="D32" s="43"/>
      <c r="E32" s="43"/>
      <c r="F32" s="43"/>
      <c r="G32" s="43"/>
      <c r="H32" s="44"/>
      <c r="I32" s="45"/>
    </row>
    <row r="33" spans="1:9" x14ac:dyDescent="0.25">
      <c r="A33" s="47" t="s">
        <v>36</v>
      </c>
      <c r="B33" s="47"/>
      <c r="C33" s="47"/>
      <c r="D33" s="47"/>
      <c r="E33" s="47"/>
      <c r="F33" s="47"/>
      <c r="G33" s="47"/>
      <c r="H33" s="47"/>
      <c r="I33" s="47"/>
    </row>
    <row r="34" spans="1:9" x14ac:dyDescent="0.25">
      <c r="B34" s="2">
        <v>5</v>
      </c>
      <c r="C34" s="3" t="s">
        <v>37</v>
      </c>
      <c r="D34" s="5" t="s">
        <v>38</v>
      </c>
      <c r="G34" s="6">
        <v>156</v>
      </c>
    </row>
    <row r="35" spans="1:9" x14ac:dyDescent="0.25">
      <c r="D35" s="35" t="str">
        <f>SUBSTITUTE("Sp.mat: 0.00%",".",IF(VALUE("1.2")=1.2,".",","),2)</f>
        <v>Sp.mat: 0.00%</v>
      </c>
      <c r="F35" s="35" t="str">
        <f>SUBSTITUTE("Sp.man: 0.00%",".",IF(VALUE("1.2")=1.2,".",","),2)</f>
        <v>Sp.man: 0.00%</v>
      </c>
      <c r="G35" s="35" t="str">
        <f>SUBSTITUTE("Sp.uti: 0.00%",".",IF(VALUE("1.2")=1.2,".",","),2)</f>
        <v>Sp.uti: 0.00%</v>
      </c>
    </row>
    <row r="36" spans="1:9" x14ac:dyDescent="0.25">
      <c r="A36" s="36" t="s">
        <v>39</v>
      </c>
      <c r="B36" s="8"/>
      <c r="C36" s="8"/>
      <c r="D36" s="8"/>
      <c r="E36" s="8"/>
      <c r="F36" s="8"/>
      <c r="G36" s="8"/>
    </row>
    <row r="37" spans="1:9" x14ac:dyDescent="0.25">
      <c r="A37" s="8"/>
      <c r="B37" s="8"/>
      <c r="C37" s="8"/>
      <c r="D37" s="8"/>
      <c r="E37" s="8"/>
      <c r="F37" s="8"/>
      <c r="G37" s="8"/>
    </row>
    <row r="38" spans="1:9" x14ac:dyDescent="0.25">
      <c r="A38" s="38" t="s">
        <v>27</v>
      </c>
      <c r="B38" s="39"/>
      <c r="C38" s="39"/>
      <c r="D38" s="39"/>
      <c r="E38" s="39"/>
      <c r="F38" s="39"/>
      <c r="G38" s="39"/>
      <c r="H38" s="40"/>
      <c r="I38" s="41"/>
    </row>
    <row r="39" spans="1:9" x14ac:dyDescent="0.25">
      <c r="B39" s="2">
        <v>6</v>
      </c>
      <c r="C39" s="3" t="s">
        <v>40</v>
      </c>
      <c r="D39" s="5" t="s">
        <v>38</v>
      </c>
      <c r="G39" s="6">
        <v>104</v>
      </c>
    </row>
    <row r="40" spans="1:9" x14ac:dyDescent="0.25">
      <c r="D40" s="35" t="str">
        <f>SUBSTITUTE("Sp.mat: 0.00%",".",IF(VALUE("1.2")=1.2,".",","),2)</f>
        <v>Sp.mat: 0.00%</v>
      </c>
      <c r="F40" s="35" t="str">
        <f>SUBSTITUTE("Sp.man: 0.00%",".",IF(VALUE("1.2")=1.2,".",","),2)</f>
        <v>Sp.man: 0.00%</v>
      </c>
      <c r="G40" s="35" t="str">
        <f>SUBSTITUTE("Sp.uti: 0.00%",".",IF(VALUE("1.2")=1.2,".",","),2)</f>
        <v>Sp.uti: 0.00%</v>
      </c>
    </row>
    <row r="41" spans="1:9" x14ac:dyDescent="0.25">
      <c r="A41" s="36" t="s">
        <v>41</v>
      </c>
      <c r="B41" s="8"/>
      <c r="C41" s="8"/>
      <c r="D41" s="8"/>
      <c r="E41" s="8"/>
      <c r="F41" s="8"/>
      <c r="G41" s="8"/>
    </row>
    <row r="42" spans="1:9" x14ac:dyDescent="0.25">
      <c r="A42" s="8"/>
      <c r="B42" s="8"/>
      <c r="C42" s="8"/>
      <c r="D42" s="8"/>
      <c r="E42" s="8"/>
      <c r="F42" s="8"/>
      <c r="G42" s="8"/>
    </row>
    <row r="43" spans="1:9" x14ac:dyDescent="0.25">
      <c r="A43" s="42" t="s">
        <v>27</v>
      </c>
      <c r="B43" s="43"/>
      <c r="C43" s="43"/>
      <c r="D43" s="43"/>
      <c r="E43" s="43"/>
      <c r="F43" s="43"/>
      <c r="G43" s="43"/>
      <c r="H43" s="44"/>
      <c r="I43" s="45"/>
    </row>
    <row r="44" spans="1:9" x14ac:dyDescent="0.25">
      <c r="A44" s="46" t="s">
        <v>42</v>
      </c>
      <c r="B44" s="46"/>
      <c r="C44" s="46"/>
      <c r="D44" s="46"/>
      <c r="E44" s="46"/>
      <c r="F44" s="46"/>
      <c r="G44" s="46"/>
      <c r="H44" s="46"/>
      <c r="I44" s="46"/>
    </row>
    <row r="45" spans="1:9" x14ac:dyDescent="0.25">
      <c r="A45" s="39" t="s">
        <v>43</v>
      </c>
      <c r="B45" s="39"/>
      <c r="C45" s="39"/>
      <c r="D45" s="39"/>
      <c r="E45" s="39"/>
      <c r="F45" s="39"/>
      <c r="G45" s="39"/>
      <c r="H45" s="39"/>
      <c r="I45" s="39"/>
    </row>
    <row r="46" spans="1:9" x14ac:dyDescent="0.25">
      <c r="B46" s="2">
        <v>7</v>
      </c>
      <c r="C46" s="3" t="s">
        <v>44</v>
      </c>
      <c r="D46" s="5" t="s">
        <v>45</v>
      </c>
      <c r="G46" s="6">
        <v>3525</v>
      </c>
    </row>
    <row r="47" spans="1:9" x14ac:dyDescent="0.25">
      <c r="D47" s="35" t="str">
        <f>SUBSTITUTE("Sp.mat: 0.00%",".",IF(VALUE("1.2")=1.2,".",","),2)</f>
        <v>Sp.mat: 0.00%</v>
      </c>
      <c r="F47" s="35" t="str">
        <f>SUBSTITUTE("Sp.man: 0.00%",".",IF(VALUE("1.2")=1.2,".",","),2)</f>
        <v>Sp.man: 0.00%</v>
      </c>
      <c r="G47" s="35" t="str">
        <f>SUBSTITUTE("Sp.uti: 0.00%",".",IF(VALUE("1.2")=1.2,".",","),2)</f>
        <v>Sp.uti: 0.00%</v>
      </c>
    </row>
    <row r="48" spans="1:9" x14ac:dyDescent="0.25">
      <c r="A48" s="36" t="s">
        <v>46</v>
      </c>
      <c r="B48" s="8"/>
      <c r="C48" s="8"/>
      <c r="D48" s="8"/>
      <c r="E48" s="8"/>
      <c r="F48" s="8"/>
      <c r="G48" s="8"/>
    </row>
    <row r="49" spans="1:9" x14ac:dyDescent="0.25">
      <c r="A49" s="8"/>
      <c r="B49" s="8"/>
      <c r="C49" s="8"/>
      <c r="D49" s="8"/>
      <c r="E49" s="8"/>
      <c r="F49" s="8"/>
      <c r="G49" s="8"/>
    </row>
    <row r="50" spans="1:9" x14ac:dyDescent="0.25">
      <c r="A50" s="42" t="s">
        <v>27</v>
      </c>
      <c r="B50" s="43"/>
      <c r="C50" s="43"/>
      <c r="D50" s="43"/>
      <c r="E50" s="43"/>
      <c r="F50" s="43"/>
      <c r="G50" s="43"/>
      <c r="H50" s="44"/>
      <c r="I50" s="45"/>
    </row>
    <row r="51" spans="1:9" x14ac:dyDescent="0.25">
      <c r="A51" s="46" t="s">
        <v>47</v>
      </c>
      <c r="B51" s="46"/>
      <c r="C51" s="46"/>
      <c r="D51" s="46"/>
      <c r="E51" s="46"/>
      <c r="F51" s="46"/>
      <c r="G51" s="46"/>
      <c r="H51" s="46"/>
      <c r="I51" s="46"/>
    </row>
    <row r="52" spans="1:9" x14ac:dyDescent="0.25">
      <c r="A52" s="39" t="s">
        <v>48</v>
      </c>
      <c r="B52" s="39"/>
      <c r="C52" s="39"/>
      <c r="D52" s="39"/>
      <c r="E52" s="39"/>
      <c r="F52" s="39"/>
      <c r="G52" s="39"/>
      <c r="H52" s="39"/>
      <c r="I52" s="39"/>
    </row>
    <row r="53" spans="1:9" x14ac:dyDescent="0.25">
      <c r="B53" s="2">
        <v>8</v>
      </c>
      <c r="C53" s="3" t="s">
        <v>49</v>
      </c>
      <c r="D53" s="5" t="s">
        <v>45</v>
      </c>
      <c r="G53" s="6">
        <v>320</v>
      </c>
    </row>
    <row r="54" spans="1:9" x14ac:dyDescent="0.25">
      <c r="D54" s="35" t="str">
        <f>SUBSTITUTE("Sp.mat: 0.00%",".",IF(VALUE("1.2")=1.2,".",","),2)</f>
        <v>Sp.mat: 0.00%</v>
      </c>
      <c r="F54" s="35" t="str">
        <f>SUBSTITUTE("Sp.man: 0.00%",".",IF(VALUE("1.2")=1.2,".",","),2)</f>
        <v>Sp.man: 0.00%</v>
      </c>
      <c r="G54" s="35" t="str">
        <f>SUBSTITUTE("Sp.uti: 0.00%",".",IF(VALUE("1.2")=1.2,".",","),2)</f>
        <v>Sp.uti: 0.00%</v>
      </c>
    </row>
    <row r="55" spans="1:9" x14ac:dyDescent="0.25">
      <c r="A55" s="36" t="s">
        <v>50</v>
      </c>
      <c r="B55" s="8"/>
      <c r="C55" s="8"/>
      <c r="D55" s="8"/>
      <c r="E55" s="8"/>
      <c r="F55" s="8"/>
      <c r="G55" s="8"/>
    </row>
    <row r="56" spans="1:9" x14ac:dyDescent="0.25">
      <c r="A56" s="8"/>
      <c r="B56" s="8"/>
      <c r="C56" s="8"/>
      <c r="D56" s="8"/>
      <c r="E56" s="8"/>
      <c r="F56" s="8"/>
      <c r="G56" s="8"/>
    </row>
    <row r="57" spans="1:9" x14ac:dyDescent="0.25">
      <c r="A57" s="42" t="s">
        <v>27</v>
      </c>
      <c r="B57" s="43"/>
      <c r="C57" s="43"/>
      <c r="D57" s="43"/>
      <c r="E57" s="43"/>
      <c r="F57" s="43"/>
      <c r="G57" s="43"/>
      <c r="H57" s="44"/>
      <c r="I57" s="45"/>
    </row>
    <row r="58" spans="1:9" x14ac:dyDescent="0.25">
      <c r="A58" s="47" t="s">
        <v>51</v>
      </c>
      <c r="B58" s="47"/>
      <c r="C58" s="47"/>
      <c r="D58" s="47"/>
      <c r="E58" s="47"/>
      <c r="F58" s="47"/>
      <c r="G58" s="47"/>
      <c r="H58" s="47"/>
      <c r="I58" s="47"/>
    </row>
    <row r="59" spans="1:9" x14ac:dyDescent="0.25">
      <c r="B59" s="2">
        <v>9</v>
      </c>
      <c r="C59" s="3" t="s">
        <v>52</v>
      </c>
      <c r="D59" s="5" t="s">
        <v>45</v>
      </c>
      <c r="G59" s="6">
        <v>250</v>
      </c>
    </row>
    <row r="60" spans="1:9" x14ac:dyDescent="0.25">
      <c r="D60" s="35" t="str">
        <f>SUBSTITUTE("Sp.mat: 0.00%",".",IF(VALUE("1.2")=1.2,".",","),2)</f>
        <v>Sp.mat: 0.00%</v>
      </c>
      <c r="F60" s="35" t="str">
        <f>SUBSTITUTE("Sp.man: 0.00%",".",IF(VALUE("1.2")=1.2,".",","),2)</f>
        <v>Sp.man: 0.00%</v>
      </c>
      <c r="G60" s="35" t="str">
        <f>SUBSTITUTE("Sp.uti: 0.00%",".",IF(VALUE("1.2")=1.2,".",","),2)</f>
        <v>Sp.uti: 0.00%</v>
      </c>
    </row>
    <row r="61" spans="1:9" x14ac:dyDescent="0.25">
      <c r="A61" s="36" t="s">
        <v>53</v>
      </c>
      <c r="B61" s="8"/>
      <c r="C61" s="8"/>
      <c r="D61" s="8"/>
      <c r="E61" s="8"/>
      <c r="F61" s="8"/>
      <c r="G61" s="8"/>
    </row>
    <row r="62" spans="1:9" x14ac:dyDescent="0.25">
      <c r="A62" s="8"/>
      <c r="B62" s="8"/>
      <c r="C62" s="8"/>
      <c r="D62" s="8"/>
      <c r="E62" s="8"/>
      <c r="F62" s="8"/>
      <c r="G62" s="8"/>
    </row>
    <row r="63" spans="1:9" x14ac:dyDescent="0.25">
      <c r="A63" s="42" t="s">
        <v>27</v>
      </c>
      <c r="B63" s="43"/>
      <c r="C63" s="43"/>
      <c r="D63" s="43"/>
      <c r="E63" s="43"/>
      <c r="F63" s="43"/>
      <c r="G63" s="43"/>
      <c r="H63" s="44"/>
      <c r="I63" s="45"/>
    </row>
    <row r="64" spans="1:9" x14ac:dyDescent="0.25">
      <c r="A64" s="47" t="s">
        <v>54</v>
      </c>
      <c r="B64" s="47"/>
      <c r="C64" s="47"/>
      <c r="D64" s="47"/>
      <c r="E64" s="47"/>
      <c r="F64" s="47"/>
      <c r="G64" s="47"/>
      <c r="H64" s="47"/>
      <c r="I64" s="47"/>
    </row>
    <row r="65" spans="1:9" x14ac:dyDescent="0.25">
      <c r="B65" s="2">
        <v>10</v>
      </c>
      <c r="C65" s="3" t="s">
        <v>55</v>
      </c>
      <c r="D65" s="5" t="s">
        <v>38</v>
      </c>
      <c r="G65" s="6">
        <v>135</v>
      </c>
    </row>
    <row r="66" spans="1:9" x14ac:dyDescent="0.25">
      <c r="D66" s="35" t="str">
        <f>SUBSTITUTE("Sp.mat: 0.00%",".",IF(VALUE("1.2")=1.2,".",","),2)</f>
        <v>Sp.mat: 0.00%</v>
      </c>
      <c r="F66" s="35" t="str">
        <f>SUBSTITUTE("Sp.man: 0.00%",".",IF(VALUE("1.2")=1.2,".",","),2)</f>
        <v>Sp.man: 0.00%</v>
      </c>
      <c r="G66" s="35" t="str">
        <f>SUBSTITUTE("Sp.uti: 0.00%",".",IF(VALUE("1.2")=1.2,".",","),2)</f>
        <v>Sp.uti: 0.00%</v>
      </c>
    </row>
    <row r="67" spans="1:9" x14ac:dyDescent="0.25">
      <c r="A67" s="36" t="s">
        <v>56</v>
      </c>
      <c r="B67" s="8"/>
      <c r="C67" s="8"/>
      <c r="D67" s="8"/>
      <c r="E67" s="8"/>
      <c r="F67" s="8"/>
      <c r="G67" s="8"/>
    </row>
    <row r="68" spans="1:9" x14ac:dyDescent="0.25">
      <c r="A68" s="8"/>
      <c r="B68" s="8"/>
      <c r="C68" s="8"/>
      <c r="D68" s="8"/>
      <c r="E68" s="8"/>
      <c r="F68" s="8"/>
      <c r="G68" s="8"/>
    </row>
    <row r="69" spans="1:9" x14ac:dyDescent="0.25">
      <c r="A69" s="38" t="s">
        <v>27</v>
      </c>
      <c r="B69" s="39"/>
      <c r="C69" s="39"/>
      <c r="D69" s="39"/>
      <c r="E69" s="39"/>
      <c r="F69" s="39"/>
      <c r="G69" s="39"/>
      <c r="H69" s="40"/>
      <c r="I69" s="41"/>
    </row>
    <row r="70" spans="1:9" x14ac:dyDescent="0.25">
      <c r="B70" s="2">
        <v>11</v>
      </c>
      <c r="C70" s="3" t="s">
        <v>57</v>
      </c>
      <c r="D70" s="5" t="s">
        <v>58</v>
      </c>
      <c r="G70" s="6">
        <v>16</v>
      </c>
    </row>
    <row r="71" spans="1:9" x14ac:dyDescent="0.25">
      <c r="D71" s="35" t="str">
        <f>SUBSTITUTE("Sp.mat: 0.00%",".",IF(VALUE("1.2")=1.2,".",","),2)</f>
        <v>Sp.mat: 0.00%</v>
      </c>
      <c r="F71" s="35" t="str">
        <f>SUBSTITUTE("Sp.man: 0.00%",".",IF(VALUE("1.2")=1.2,".",","),2)</f>
        <v>Sp.man: 0.00%</v>
      </c>
      <c r="G71" s="35" t="str">
        <f>SUBSTITUTE("Sp.uti: 0.00%",".",IF(VALUE("1.2")=1.2,".",","),2)</f>
        <v>Sp.uti: 0.00%</v>
      </c>
    </row>
    <row r="72" spans="1:9" x14ac:dyDescent="0.25">
      <c r="A72" s="36" t="s">
        <v>59</v>
      </c>
      <c r="B72" s="8"/>
      <c r="C72" s="8"/>
      <c r="D72" s="8"/>
      <c r="E72" s="8"/>
      <c r="F72" s="8"/>
      <c r="G72" s="8"/>
    </row>
    <row r="73" spans="1:9" x14ac:dyDescent="0.25">
      <c r="A73" s="8"/>
      <c r="B73" s="8"/>
      <c r="C73" s="8"/>
      <c r="D73" s="8"/>
      <c r="E73" s="8"/>
      <c r="F73" s="8"/>
      <c r="G73" s="8"/>
    </row>
    <row r="74" spans="1:9" x14ac:dyDescent="0.25">
      <c r="A74" s="38" t="s">
        <v>27</v>
      </c>
      <c r="B74" s="39"/>
      <c r="C74" s="39"/>
      <c r="D74" s="39"/>
      <c r="E74" s="39"/>
      <c r="F74" s="39"/>
      <c r="G74" s="39"/>
      <c r="H74" s="40"/>
      <c r="I74" s="41"/>
    </row>
    <row r="75" spans="1:9" x14ac:dyDescent="0.25">
      <c r="B75" s="2">
        <v>12</v>
      </c>
      <c r="C75" s="3" t="s">
        <v>60</v>
      </c>
      <c r="D75" s="5" t="s">
        <v>58</v>
      </c>
      <c r="G75" s="6">
        <v>116</v>
      </c>
    </row>
    <row r="76" spans="1:9" x14ac:dyDescent="0.25">
      <c r="D76" s="35" t="str">
        <f>SUBSTITUTE("Sp.mat: 0.00%",".",IF(VALUE("1.2")=1.2,".",","),2)</f>
        <v>Sp.mat: 0.00%</v>
      </c>
      <c r="F76" s="35" t="str">
        <f>SUBSTITUTE("Sp.man: 0.00%",".",IF(VALUE("1.2")=1.2,".",","),2)</f>
        <v>Sp.man: 0.00%</v>
      </c>
      <c r="G76" s="35" t="str">
        <f>SUBSTITUTE("Sp.uti: 0.00%",".",IF(VALUE("1.2")=1.2,".",","),2)</f>
        <v>Sp.uti: 0.00%</v>
      </c>
    </row>
    <row r="77" spans="1:9" x14ac:dyDescent="0.25">
      <c r="A77" s="36" t="s">
        <v>61</v>
      </c>
      <c r="B77" s="8"/>
      <c r="C77" s="8"/>
      <c r="D77" s="8"/>
      <c r="E77" s="8"/>
      <c r="F77" s="8"/>
      <c r="G77" s="8"/>
    </row>
    <row r="78" spans="1:9" x14ac:dyDescent="0.25">
      <c r="A78" s="8"/>
      <c r="B78" s="8"/>
      <c r="C78" s="8"/>
      <c r="D78" s="8"/>
      <c r="E78" s="8"/>
      <c r="F78" s="8"/>
      <c r="G78" s="8"/>
    </row>
    <row r="79" spans="1:9" x14ac:dyDescent="0.25">
      <c r="A79" s="38" t="s">
        <v>27</v>
      </c>
      <c r="B79" s="39"/>
      <c r="C79" s="39"/>
      <c r="D79" s="39"/>
      <c r="E79" s="39"/>
      <c r="F79" s="39"/>
      <c r="G79" s="39"/>
      <c r="H79" s="40"/>
      <c r="I79" s="41"/>
    </row>
    <row r="80" spans="1:9" x14ac:dyDescent="0.25">
      <c r="B80" s="2">
        <v>13</v>
      </c>
      <c r="C80" s="3" t="s">
        <v>62</v>
      </c>
      <c r="D80" s="5" t="s">
        <v>58</v>
      </c>
      <c r="G80" s="6">
        <v>122</v>
      </c>
    </row>
    <row r="81" spans="1:19" x14ac:dyDescent="0.25">
      <c r="D81" s="35" t="str">
        <f>SUBSTITUTE("Sp.mat: 0.00%",".",IF(VALUE("1.2")=1.2,".",","),2)</f>
        <v>Sp.mat: 0.00%</v>
      </c>
      <c r="F81" s="35" t="str">
        <f>SUBSTITUTE("Sp.man: 0.00%",".",IF(VALUE("1.2")=1.2,".",","),2)</f>
        <v>Sp.man: 0.00%</v>
      </c>
      <c r="G81" s="35" t="str">
        <f>SUBSTITUTE("Sp.uti: 0.00%",".",IF(VALUE("1.2")=1.2,".",","),2)</f>
        <v>Sp.uti: 0.00%</v>
      </c>
    </row>
    <row r="82" spans="1:19" x14ac:dyDescent="0.25">
      <c r="A82" s="36" t="s">
        <v>63</v>
      </c>
      <c r="B82" s="8"/>
      <c r="C82" s="8"/>
      <c r="D82" s="8"/>
      <c r="E82" s="8"/>
      <c r="F82" s="8"/>
      <c r="G82" s="8"/>
    </row>
    <row r="83" spans="1:19" x14ac:dyDescent="0.25">
      <c r="A83" s="8"/>
      <c r="B83" s="8"/>
      <c r="C83" s="8"/>
      <c r="D83" s="8"/>
      <c r="E83" s="8"/>
      <c r="F83" s="8"/>
      <c r="G83" s="8"/>
    </row>
    <row r="84" spans="1:19" x14ac:dyDescent="0.25">
      <c r="A84" s="38" t="s">
        <v>27</v>
      </c>
      <c r="B84" s="39"/>
      <c r="C84" s="39"/>
      <c r="D84" s="39"/>
      <c r="E84" s="39"/>
      <c r="F84" s="39"/>
      <c r="G84" s="39"/>
      <c r="H84" s="40"/>
      <c r="I84" s="41"/>
    </row>
    <row r="85" spans="1:19" x14ac:dyDescent="0.25">
      <c r="B85" s="2">
        <v>14</v>
      </c>
      <c r="C85" s="3" t="s">
        <v>64</v>
      </c>
      <c r="D85" s="5" t="s">
        <v>58</v>
      </c>
      <c r="G85" s="6">
        <v>122</v>
      </c>
    </row>
    <row r="86" spans="1:19" x14ac:dyDescent="0.25">
      <c r="D86" s="35" t="str">
        <f>SUBSTITUTE("Sp.mat: 0.00%",".",IF(VALUE("1.2")=1.2,".",","),2)</f>
        <v>Sp.mat: 0.00%</v>
      </c>
      <c r="F86" s="35" t="str">
        <f>SUBSTITUTE("Sp.man: 0.00%",".",IF(VALUE("1.2")=1.2,".",","),2)</f>
        <v>Sp.man: 0.00%</v>
      </c>
      <c r="G86" s="35" t="str">
        <f>SUBSTITUTE("Sp.uti: 0.00%",".",IF(VALUE("1.2")=1.2,".",","),2)</f>
        <v>Sp.uti: 0.00%</v>
      </c>
    </row>
    <row r="87" spans="1:19" x14ac:dyDescent="0.25">
      <c r="A87" s="36" t="s">
        <v>65</v>
      </c>
      <c r="B87" s="8"/>
      <c r="C87" s="8"/>
      <c r="D87" s="8"/>
      <c r="E87" s="8"/>
      <c r="F87" s="8"/>
      <c r="G87" s="8"/>
    </row>
    <row r="88" spans="1:19" x14ac:dyDescent="0.25">
      <c r="A88" s="8"/>
      <c r="B88" s="8"/>
      <c r="C88" s="8"/>
      <c r="D88" s="8"/>
      <c r="E88" s="8"/>
      <c r="F88" s="8"/>
      <c r="G88" s="8"/>
    </row>
    <row r="89" spans="1:19" x14ac:dyDescent="0.25">
      <c r="A89" s="38" t="s">
        <v>27</v>
      </c>
      <c r="B89" s="39"/>
      <c r="C89" s="39"/>
      <c r="D89" s="39"/>
      <c r="E89" s="39"/>
      <c r="F89" s="39"/>
      <c r="G89" s="39"/>
      <c r="H89" s="40"/>
      <c r="I89" s="41"/>
    </row>
    <row r="90" spans="1:19" x14ac:dyDescent="0.25">
      <c r="B90" s="2">
        <v>15</v>
      </c>
      <c r="C90" s="3" t="s">
        <v>66</v>
      </c>
      <c r="D90" s="5" t="s">
        <v>58</v>
      </c>
      <c r="G90" s="6">
        <v>127</v>
      </c>
    </row>
    <row r="91" spans="1:19" x14ac:dyDescent="0.25">
      <c r="D91" s="35" t="str">
        <f>SUBSTITUTE("Sp.mat: 0.00%",".",IF(VALUE("1.2")=1.2,".",","),2)</f>
        <v>Sp.mat: 0.00%</v>
      </c>
      <c r="F91" s="35" t="str">
        <f>SUBSTITUTE("Sp.man: 0.00%",".",IF(VALUE("1.2")=1.2,".",","),2)</f>
        <v>Sp.man: 0.00%</v>
      </c>
      <c r="G91" s="35" t="str">
        <f>SUBSTITUTE("Sp.uti: 0.00%",".",IF(VALUE("1.2")=1.2,".",","),2)</f>
        <v>Sp.uti: 0.00%</v>
      </c>
    </row>
    <row r="92" spans="1:19" x14ac:dyDescent="0.25">
      <c r="A92" s="36" t="s">
        <v>67</v>
      </c>
      <c r="B92" s="8"/>
      <c r="C92" s="8"/>
      <c r="D92" s="8"/>
      <c r="E92" s="8"/>
      <c r="F92" s="8"/>
      <c r="G92" s="8"/>
    </row>
    <row r="93" spans="1:19" x14ac:dyDescent="0.25">
      <c r="A93" s="8"/>
      <c r="B93" s="8"/>
      <c r="C93" s="8"/>
      <c r="D93" s="8"/>
      <c r="E93" s="8"/>
      <c r="F93" s="8"/>
      <c r="G93" s="8"/>
    </row>
    <row r="94" spans="1:19" x14ac:dyDescent="0.25">
      <c r="A94" s="38" t="s">
        <v>27</v>
      </c>
      <c r="B94" s="39"/>
      <c r="C94" s="39"/>
      <c r="D94" s="39"/>
      <c r="E94" s="39"/>
      <c r="F94" s="39"/>
      <c r="G94" s="39"/>
      <c r="H94" s="40"/>
      <c r="I94" s="41"/>
    </row>
    <row r="95" spans="1:19" x14ac:dyDescent="0.25">
      <c r="B95" s="48" t="s">
        <v>68</v>
      </c>
      <c r="E95" s="4">
        <f>SUMIF(J13:J94,"1",I13:I94)</f>
        <v>0</v>
      </c>
      <c r="F95" s="4">
        <f>SUMIF(J13:J94,"2",I13:I94)</f>
        <v>0</v>
      </c>
      <c r="G95" s="4">
        <f>SUMIF(J13:J94,"3",I13:I94)</f>
        <v>0</v>
      </c>
      <c r="H95" s="4">
        <f>SUMIF(J13:J94,"4",I13:I94)</f>
        <v>0</v>
      </c>
      <c r="I95" s="4">
        <f>SUMIF(J13:J94,"5",I13:I94)</f>
        <v>0</v>
      </c>
      <c r="K95" s="4">
        <f>SUMIF(J13:J94,"3",K13:K94)</f>
        <v>0</v>
      </c>
      <c r="L95" s="4">
        <f>SUMIF(J13:J94,"3",L13:L94)</f>
        <v>0</v>
      </c>
      <c r="M95" s="4">
        <f>SUMIF(J13:J94,"3",M13:M94)</f>
        <v>0</v>
      </c>
      <c r="N95" s="4">
        <f>SUMIF(J13:J94,"4",N13:N94)</f>
        <v>0</v>
      </c>
      <c r="O95" s="4">
        <f>SUMIF(J13:J94,"4",O13:O94)</f>
        <v>0</v>
      </c>
      <c r="P95" s="4">
        <f>SUMIF(J13:J94,"4",P13:P94)</f>
        <v>0</v>
      </c>
      <c r="Q95" s="4">
        <f>SUMIF(J13:J94,"4",Q13:Q94)</f>
        <v>0</v>
      </c>
      <c r="R95" s="4">
        <f>SUMIF(J13:J94,"4",R13:R94)</f>
        <v>0</v>
      </c>
      <c r="S95" s="4">
        <f>SUMIF(J13:J94,"4",S13:S94)</f>
        <v>0</v>
      </c>
    </row>
    <row r="96" spans="1:19" hidden="1" x14ac:dyDescent="0.25">
      <c r="B96" s="48" t="s">
        <v>69</v>
      </c>
    </row>
    <row r="97" spans="2:9" hidden="1" x14ac:dyDescent="0.25">
      <c r="B97" s="48" t="s">
        <v>70</v>
      </c>
      <c r="G97" s="4">
        <f>$K$95*1</f>
        <v>0</v>
      </c>
    </row>
    <row r="98" spans="2:9" hidden="1" x14ac:dyDescent="0.25">
      <c r="B98" s="48" t="s">
        <v>71</v>
      </c>
      <c r="G98" s="4">
        <f>$L$95*1</f>
        <v>0</v>
      </c>
    </row>
    <row r="99" spans="2:9" hidden="1" x14ac:dyDescent="0.25">
      <c r="B99" s="48" t="s">
        <v>72</v>
      </c>
      <c r="G99" s="4">
        <f>G95-G97-G98</f>
        <v>0</v>
      </c>
    </row>
    <row r="100" spans="2:9" hidden="1" x14ac:dyDescent="0.25">
      <c r="B100" s="48" t="s">
        <v>73</v>
      </c>
      <c r="E100" s="4">
        <f>IF("G"="Nu",0*1,0)</f>
        <v>0</v>
      </c>
      <c r="I100" s="4">
        <f>E100</f>
        <v>0</v>
      </c>
    </row>
    <row r="101" spans="2:9" hidden="1" x14ac:dyDescent="0.25">
      <c r="B101" s="48" t="s">
        <v>74</v>
      </c>
      <c r="D101" s="49" t="str">
        <f>CONCATENATE(TEXT(0,REPLACE("#.####",2,1,"."))," x")</f>
        <v>. x</v>
      </c>
      <c r="E101" s="4">
        <f>IF("G"="Nu",0*1,0)</f>
        <v>0</v>
      </c>
      <c r="I101" s="4">
        <f>E101*0</f>
        <v>0</v>
      </c>
    </row>
    <row r="102" spans="2:9" x14ac:dyDescent="0.25">
      <c r="B102" s="48" t="s">
        <v>75</v>
      </c>
      <c r="E102" s="4">
        <f>0</f>
        <v>0</v>
      </c>
      <c r="F102" s="4">
        <f>0</f>
        <v>0</v>
      </c>
      <c r="G102" s="4">
        <f>0</f>
        <v>0</v>
      </c>
      <c r="H102" s="4">
        <f>IF(H95=0,1,H113/H95)</f>
        <v>1</v>
      </c>
    </row>
    <row r="103" spans="2:9" x14ac:dyDescent="0.25">
      <c r="B103" s="50" t="s">
        <v>76</v>
      </c>
      <c r="C103" s="51"/>
      <c r="D103" s="52"/>
      <c r="E103" s="53"/>
      <c r="F103" s="53"/>
      <c r="G103" s="54"/>
      <c r="H103" s="37"/>
      <c r="I103" s="55"/>
    </row>
    <row r="104" spans="2:9" hidden="1" x14ac:dyDescent="0.25">
      <c r="B104" s="56" t="str">
        <f>CONCATENATE("  ","Impozit manopera        ")</f>
        <v xml:space="preserve">  Impozit manopera        </v>
      </c>
      <c r="D104" s="49">
        <f>0</f>
        <v>0</v>
      </c>
      <c r="F104" s="4">
        <f>F95*F102*D104</f>
        <v>0</v>
      </c>
      <c r="I104" s="57">
        <f>F104</f>
        <v>0</v>
      </c>
    </row>
    <row r="105" spans="2:9" x14ac:dyDescent="0.25">
      <c r="B105" s="56" t="str">
        <f>CONCATENATE("  ","C.A.S.                  ")</f>
        <v xml:space="preserve">  C.A.S.                  </v>
      </c>
      <c r="D105" s="49">
        <f>0</f>
        <v>0</v>
      </c>
      <c r="F105" s="4">
        <f>(F95*F102+F104)*D105</f>
        <v>0</v>
      </c>
      <c r="I105" s="4">
        <f>F105</f>
        <v>0</v>
      </c>
    </row>
    <row r="106" spans="2:9" x14ac:dyDescent="0.25">
      <c r="B106" s="56" t="str">
        <f>CONCATENATE("  ","C.A.S.S.                ")</f>
        <v xml:space="preserve">  C.A.S.S.                </v>
      </c>
      <c r="D106" s="49">
        <f>0</f>
        <v>0</v>
      </c>
      <c r="F106" s="4">
        <f>(F95*F102+F104)*D106</f>
        <v>0</v>
      </c>
      <c r="I106" s="4">
        <f>F106</f>
        <v>0</v>
      </c>
    </row>
    <row r="107" spans="2:9" x14ac:dyDescent="0.25">
      <c r="B107" s="56" t="str">
        <f>CONCATENATE("  ","Aj.somaj                ")</f>
        <v xml:space="preserve">  Aj.somaj                </v>
      </c>
      <c r="D107" s="49">
        <f>0</f>
        <v>0</v>
      </c>
      <c r="F107" s="4">
        <f>(F95*F102+F104)*D107</f>
        <v>0</v>
      </c>
      <c r="I107" s="4">
        <f>F107</f>
        <v>0</v>
      </c>
    </row>
    <row r="108" spans="2:9" x14ac:dyDescent="0.25">
      <c r="B108" s="56" t="str">
        <f>CONCATENATE("  ","Acc. munca, boli profes.")</f>
        <v xml:space="preserve">  Acc. munca, boli profes.</v>
      </c>
      <c r="D108" s="49">
        <f>0</f>
        <v>0</v>
      </c>
      <c r="F108" s="4">
        <f>(F95*F102+F104)*D108</f>
        <v>0</v>
      </c>
      <c r="I108" s="4">
        <f>F108</f>
        <v>0</v>
      </c>
    </row>
    <row r="109" spans="2:9" x14ac:dyDescent="0.25">
      <c r="B109" s="56" t="str">
        <f>CONCATENATE("  ","Contr.Concedii Medicale ")</f>
        <v xml:space="preserve">  Contr.Concedii Medicale </v>
      </c>
      <c r="D109" s="49">
        <f>0</f>
        <v>0</v>
      </c>
      <c r="F109" s="4">
        <f>(F95*F102+F104)*D109</f>
        <v>0</v>
      </c>
      <c r="I109" s="4">
        <f>F109</f>
        <v>0</v>
      </c>
    </row>
    <row r="110" spans="2:9" x14ac:dyDescent="0.25">
      <c r="B110" s="56" t="str">
        <f>CONCATENATE("  ","Comision ITM            ")</f>
        <v xml:space="preserve">  Comision ITM            </v>
      </c>
      <c r="D110" s="49">
        <f>0</f>
        <v>0</v>
      </c>
      <c r="F110" s="4">
        <f>(F95*F102+F104)*D110</f>
        <v>0</v>
      </c>
      <c r="I110" s="4">
        <f>F110</f>
        <v>0</v>
      </c>
    </row>
    <row r="111" spans="2:9" x14ac:dyDescent="0.25">
      <c r="B111" s="56" t="str">
        <f>CONCATENATE("  ","Fond garantare salarii  ")</f>
        <v xml:space="preserve">  Fond garantare salarii  </v>
      </c>
      <c r="D111" s="49">
        <f>0</f>
        <v>0</v>
      </c>
      <c r="F111" s="4">
        <f>(F95*F102+F104)*D111</f>
        <v>0</v>
      </c>
      <c r="I111" s="4">
        <f>F111</f>
        <v>0</v>
      </c>
    </row>
    <row r="112" spans="2:9" hidden="1" x14ac:dyDescent="0.25">
      <c r="B112" s="56" t="str">
        <f>CONCATENATE("  ","Chelt.tr.aprov.,depozit.")</f>
        <v xml:space="preserve">  Chelt.tr.aprov.,depozit.</v>
      </c>
      <c r="D112" s="49">
        <f>0</f>
        <v>0</v>
      </c>
      <c r="E112" s="4">
        <f>(E95+I100+I101)*E102*D112</f>
        <v>0</v>
      </c>
      <c r="I112" s="4">
        <f>E112</f>
        <v>0</v>
      </c>
    </row>
    <row r="113" spans="1:9" x14ac:dyDescent="0.25">
      <c r="B113" s="50" t="s">
        <v>77</v>
      </c>
      <c r="C113" s="51"/>
      <c r="D113" s="52"/>
      <c r="E113" s="55">
        <f>(E95+I100+I101)*E102+E112</f>
        <v>0</v>
      </c>
      <c r="F113" s="55">
        <f>F95*F102+F104+F105+F106+F107+F108+F109+F110+F111</f>
        <v>0</v>
      </c>
      <c r="G113" s="55">
        <f>G95*G102</f>
        <v>0</v>
      </c>
      <c r="H113" s="55">
        <f>($N$95*0+$O$95*0+$P$95*0)*1</f>
        <v>0</v>
      </c>
      <c r="I113" s="55">
        <f>SUM(E113:H113)</f>
        <v>0</v>
      </c>
    </row>
    <row r="114" spans="1:9" x14ac:dyDescent="0.25">
      <c r="B114" s="50" t="s">
        <v>78</v>
      </c>
      <c r="C114" s="51"/>
      <c r="D114" s="58">
        <f>0</f>
        <v>0</v>
      </c>
      <c r="E114" s="53" t="s">
        <v>79</v>
      </c>
      <c r="F114" s="53"/>
      <c r="G114" s="54"/>
      <c r="H114" s="37"/>
      <c r="I114" s="55">
        <f>I113*D114</f>
        <v>0</v>
      </c>
    </row>
    <row r="115" spans="1:9" x14ac:dyDescent="0.25">
      <c r="B115" s="50" t="s">
        <v>80</v>
      </c>
      <c r="C115" s="51"/>
      <c r="D115" s="58">
        <f>0</f>
        <v>0</v>
      </c>
      <c r="E115" s="53" t="s">
        <v>81</v>
      </c>
      <c r="F115" s="53"/>
      <c r="G115" s="54"/>
      <c r="H115" s="37"/>
      <c r="I115" s="55">
        <f>(I113+I114)*D115</f>
        <v>0</v>
      </c>
    </row>
    <row r="116" spans="1:9" hidden="1" x14ac:dyDescent="0.25">
      <c r="B116" s="48" t="s">
        <v>73</v>
      </c>
      <c r="D116" s="53" t="str">
        <f>CONCATENATE(TEXT(0,REPLACE("#.####",2,1,"."))," x")</f>
        <v>. x</v>
      </c>
      <c r="E116" s="4">
        <f>IF("G"="Nu",0*1,0)</f>
        <v>0</v>
      </c>
      <c r="I116" s="4">
        <f>E116*0</f>
        <v>0</v>
      </c>
    </row>
    <row r="117" spans="1:9" hidden="1" x14ac:dyDescent="0.25">
      <c r="B117" s="48" t="s">
        <v>74</v>
      </c>
      <c r="D117" s="49" t="str">
        <f>CONCATENATE(TEXT(0,REPLACE("#.####",2,1,"."))," x ",TEXT(0,REPLACE("#.####",2,1,"."))," x")</f>
        <v>. x . x</v>
      </c>
      <c r="E117" s="4">
        <f>IF("G"="Nu",0*1,0)</f>
        <v>0</v>
      </c>
      <c r="I117" s="4">
        <f>E117*0*0</f>
        <v>0</v>
      </c>
    </row>
    <row r="118" spans="1:9" x14ac:dyDescent="0.25">
      <c r="B118" s="50" t="s">
        <v>82</v>
      </c>
      <c r="C118" s="51"/>
      <c r="D118" s="60" t="s">
        <v>83</v>
      </c>
      <c r="E118" s="53"/>
      <c r="F118" s="53"/>
      <c r="G118" s="54"/>
      <c r="H118" s="37"/>
      <c r="I118" s="55">
        <f>I113+I114+I115+I116+I117</f>
        <v>0</v>
      </c>
    </row>
    <row r="119" spans="1:9" x14ac:dyDescent="0.25">
      <c r="B119" s="61" t="s">
        <v>84</v>
      </c>
      <c r="C119" s="51"/>
      <c r="D119" s="52"/>
      <c r="E119" s="53"/>
      <c r="F119" s="53"/>
      <c r="G119" s="54"/>
      <c r="H119" s="37"/>
      <c r="I119" s="55"/>
    </row>
    <row r="121" spans="1:9" x14ac:dyDescent="0.25">
      <c r="A121" s="62" t="s">
        <v>155</v>
      </c>
    </row>
    <row r="122" spans="1:9" x14ac:dyDescent="0.25">
      <c r="A122" s="62" t="s">
        <v>156</v>
      </c>
    </row>
  </sheetData>
  <mergeCells count="42">
    <mergeCell ref="A82:G83"/>
    <mergeCell ref="A84:G84"/>
    <mergeCell ref="A87:G88"/>
    <mergeCell ref="A89:G89"/>
    <mergeCell ref="A92:G93"/>
    <mergeCell ref="A94:G94"/>
    <mergeCell ref="A67:G68"/>
    <mergeCell ref="A69:G69"/>
    <mergeCell ref="A72:G73"/>
    <mergeCell ref="A74:G74"/>
    <mergeCell ref="A77:G78"/>
    <mergeCell ref="A79:G79"/>
    <mergeCell ref="A55:G56"/>
    <mergeCell ref="A57:G57"/>
    <mergeCell ref="A58:I58"/>
    <mergeCell ref="A61:G62"/>
    <mergeCell ref="A63:G63"/>
    <mergeCell ref="A64:I64"/>
    <mergeCell ref="A44:I44"/>
    <mergeCell ref="A45:I45"/>
    <mergeCell ref="A48:G49"/>
    <mergeCell ref="A50:G50"/>
    <mergeCell ref="A51:I51"/>
    <mergeCell ref="A52:I52"/>
    <mergeCell ref="A32:G32"/>
    <mergeCell ref="A33:I33"/>
    <mergeCell ref="A36:G37"/>
    <mergeCell ref="A38:G38"/>
    <mergeCell ref="A41:G42"/>
    <mergeCell ref="A43:G43"/>
    <mergeCell ref="A17:G17"/>
    <mergeCell ref="A20:G21"/>
    <mergeCell ref="A22:G22"/>
    <mergeCell ref="A25:G26"/>
    <mergeCell ref="A27:G27"/>
    <mergeCell ref="A30:G31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45" max="16383" man="1"/>
    <brk id="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4"/>
  <sheetViews>
    <sheetView topLeftCell="A88" workbookViewId="0">
      <selection activeCell="T121" sqref="T121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85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86</v>
      </c>
      <c r="D13" s="30" t="s">
        <v>38</v>
      </c>
      <c r="E13" s="31"/>
      <c r="F13" s="31"/>
      <c r="G13" s="32">
        <v>44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87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38" t="s">
        <v>27</v>
      </c>
      <c r="B17" s="39"/>
      <c r="C17" s="39"/>
      <c r="D17" s="39"/>
      <c r="E17" s="39"/>
      <c r="F17" s="39"/>
      <c r="G17" s="39"/>
      <c r="H17" s="40"/>
      <c r="I17" s="41"/>
    </row>
    <row r="18" spans="1:9" x14ac:dyDescent="0.25">
      <c r="B18" s="2">
        <v>2</v>
      </c>
      <c r="C18" s="3" t="s">
        <v>88</v>
      </c>
      <c r="D18" s="5" t="s">
        <v>25</v>
      </c>
      <c r="G18" s="6">
        <v>5.9</v>
      </c>
    </row>
    <row r="19" spans="1:9" x14ac:dyDescent="0.25">
      <c r="D19" s="35" t="str">
        <f>SUBSTITUTE("Sp.mat: 0.00%",".",IF(VALUE("1.2")=1.2,".",","),2)</f>
        <v>Sp.mat: 0.00%</v>
      </c>
      <c r="F19" s="35" t="str">
        <f>SUBSTITUTE("Sp.man: 0.00%",".",IF(VALUE("1.2")=1.2,".",","),2)</f>
        <v>Sp.man: 0.00%</v>
      </c>
      <c r="G19" s="35" t="str">
        <f>SUBSTITUTE("Sp.uti: 0.00%",".",IF(VALUE("1.2")=1.2,".",","),2)</f>
        <v>Sp.uti: 0.00%</v>
      </c>
    </row>
    <row r="20" spans="1:9" x14ac:dyDescent="0.25">
      <c r="A20" s="36" t="s">
        <v>89</v>
      </c>
      <c r="B20" s="8"/>
      <c r="C20" s="8"/>
      <c r="D20" s="8"/>
      <c r="E20" s="8"/>
      <c r="F20" s="8"/>
      <c r="G20" s="8"/>
    </row>
    <row r="21" spans="1:9" x14ac:dyDescent="0.25">
      <c r="A21" s="8"/>
      <c r="B21" s="8"/>
      <c r="C21" s="8"/>
      <c r="D21" s="8"/>
      <c r="E21" s="8"/>
      <c r="F21" s="8"/>
      <c r="G21" s="8"/>
    </row>
    <row r="22" spans="1:9" x14ac:dyDescent="0.25">
      <c r="A22" s="38" t="s">
        <v>27</v>
      </c>
      <c r="B22" s="39"/>
      <c r="C22" s="39"/>
      <c r="D22" s="39"/>
      <c r="E22" s="39"/>
      <c r="F22" s="39"/>
      <c r="G22" s="39"/>
      <c r="H22" s="40"/>
      <c r="I22" s="41"/>
    </row>
    <row r="23" spans="1:9" x14ac:dyDescent="0.25">
      <c r="B23" s="2">
        <v>3</v>
      </c>
      <c r="C23" s="3" t="s">
        <v>90</v>
      </c>
      <c r="D23" s="5" t="s">
        <v>38</v>
      </c>
      <c r="G23" s="6">
        <v>140</v>
      </c>
    </row>
    <row r="24" spans="1:9" x14ac:dyDescent="0.25">
      <c r="D24" s="35" t="str">
        <f>SUBSTITUTE("Sp.mat: 0.00%",".",IF(VALUE("1.2")=1.2,".",","),2)</f>
        <v>Sp.mat: 0.00%</v>
      </c>
      <c r="F24" s="35" t="str">
        <f>SUBSTITUTE("Sp.man: 0.00%",".",IF(VALUE("1.2")=1.2,".",","),2)</f>
        <v>Sp.man: 0.00%</v>
      </c>
      <c r="G24" s="35" t="str">
        <f>SUBSTITUTE("Sp.uti: 0.00%",".",IF(VALUE("1.2")=1.2,".",","),2)</f>
        <v>Sp.uti: 0.00%</v>
      </c>
    </row>
    <row r="25" spans="1:9" x14ac:dyDescent="0.25">
      <c r="A25" s="36" t="s">
        <v>91</v>
      </c>
      <c r="B25" s="8"/>
      <c r="C25" s="8"/>
      <c r="D25" s="8"/>
      <c r="E25" s="8"/>
      <c r="F25" s="8"/>
      <c r="G25" s="8"/>
    </row>
    <row r="26" spans="1:9" x14ac:dyDescent="0.25">
      <c r="A26" s="8"/>
      <c r="B26" s="8"/>
      <c r="C26" s="8"/>
      <c r="D26" s="8"/>
      <c r="E26" s="8"/>
      <c r="F26" s="8"/>
      <c r="G26" s="8"/>
    </row>
    <row r="27" spans="1:9" x14ac:dyDescent="0.25">
      <c r="A27" s="38" t="s">
        <v>27</v>
      </c>
      <c r="B27" s="39"/>
      <c r="C27" s="39"/>
      <c r="D27" s="39"/>
      <c r="E27" s="39"/>
      <c r="F27" s="39"/>
      <c r="G27" s="39"/>
      <c r="H27" s="40"/>
      <c r="I27" s="41"/>
    </row>
    <row r="28" spans="1:9" x14ac:dyDescent="0.25">
      <c r="B28" s="2">
        <v>4</v>
      </c>
      <c r="C28" s="3" t="s">
        <v>92</v>
      </c>
      <c r="D28" s="5" t="s">
        <v>38</v>
      </c>
      <c r="G28" s="6">
        <v>140</v>
      </c>
    </row>
    <row r="29" spans="1:9" x14ac:dyDescent="0.25">
      <c r="D29" s="35" t="str">
        <f>SUBSTITUTE("Sp.mat: 0.00%",".",IF(VALUE("1.2")=1.2,".",","),2)</f>
        <v>Sp.mat: 0.00%</v>
      </c>
      <c r="F29" s="35" t="str">
        <f>SUBSTITUTE("Sp.man: 0.00%",".",IF(VALUE("1.2")=1.2,".",","),2)</f>
        <v>Sp.man: 0.00%</v>
      </c>
      <c r="G29" s="35" t="str">
        <f>SUBSTITUTE("Sp.uti: 0.00%",".",IF(VALUE("1.2")=1.2,".",","),2)</f>
        <v>Sp.uti: 0.00%</v>
      </c>
    </row>
    <row r="30" spans="1:9" x14ac:dyDescent="0.25">
      <c r="A30" s="36" t="s">
        <v>93</v>
      </c>
      <c r="B30" s="8"/>
      <c r="C30" s="8"/>
      <c r="D30" s="8"/>
      <c r="E30" s="8"/>
      <c r="F30" s="8"/>
      <c r="G30" s="8"/>
    </row>
    <row r="31" spans="1:9" x14ac:dyDescent="0.25">
      <c r="A31" s="8"/>
      <c r="B31" s="8"/>
      <c r="C31" s="8"/>
      <c r="D31" s="8"/>
      <c r="E31" s="8"/>
      <c r="F31" s="8"/>
      <c r="G31" s="8"/>
    </row>
    <row r="32" spans="1:9" x14ac:dyDescent="0.25">
      <c r="A32" s="38" t="s">
        <v>27</v>
      </c>
      <c r="B32" s="39"/>
      <c r="C32" s="39"/>
      <c r="D32" s="39"/>
      <c r="E32" s="39"/>
      <c r="F32" s="39"/>
      <c r="G32" s="39"/>
      <c r="H32" s="40"/>
      <c r="I32" s="41"/>
    </row>
    <row r="33" spans="1:9" x14ac:dyDescent="0.25">
      <c r="B33" s="2">
        <v>5</v>
      </c>
      <c r="C33" s="3" t="s">
        <v>94</v>
      </c>
      <c r="D33" s="5" t="s">
        <v>38</v>
      </c>
      <c r="G33" s="6">
        <v>140</v>
      </c>
    </row>
    <row r="34" spans="1:9" x14ac:dyDescent="0.25">
      <c r="D34" s="35" t="str">
        <f>SUBSTITUTE("Sp.mat: 0.00%",".",IF(VALUE("1.2")=1.2,".",","),2)</f>
        <v>Sp.mat: 0.00%</v>
      </c>
      <c r="F34" s="35" t="str">
        <f>SUBSTITUTE("Sp.man: 0.00%",".",IF(VALUE("1.2")=1.2,".",","),2)</f>
        <v>Sp.man: 0.00%</v>
      </c>
      <c r="G34" s="35" t="str">
        <f>SUBSTITUTE("Sp.uti: 0.00%",".",IF(VALUE("1.2")=1.2,".",","),2)</f>
        <v>Sp.uti: 0.00%</v>
      </c>
    </row>
    <row r="35" spans="1:9" x14ac:dyDescent="0.25">
      <c r="A35" s="36" t="s">
        <v>95</v>
      </c>
      <c r="B35" s="8"/>
      <c r="C35" s="8"/>
      <c r="D35" s="8"/>
      <c r="E35" s="8"/>
      <c r="F35" s="8"/>
      <c r="G35" s="8"/>
    </row>
    <row r="36" spans="1:9" x14ac:dyDescent="0.25">
      <c r="A36" s="8"/>
      <c r="B36" s="8"/>
      <c r="C36" s="8"/>
      <c r="D36" s="8"/>
      <c r="E36" s="8"/>
      <c r="F36" s="8"/>
      <c r="G36" s="8"/>
    </row>
    <row r="37" spans="1:9" x14ac:dyDescent="0.25">
      <c r="A37" s="38" t="s">
        <v>27</v>
      </c>
      <c r="B37" s="39"/>
      <c r="C37" s="39"/>
      <c r="D37" s="39"/>
      <c r="E37" s="39"/>
      <c r="F37" s="39"/>
      <c r="G37" s="39"/>
      <c r="H37" s="40"/>
      <c r="I37" s="41"/>
    </row>
    <row r="38" spans="1:9" x14ac:dyDescent="0.25">
      <c r="B38" s="2">
        <v>6</v>
      </c>
      <c r="C38" s="3" t="s">
        <v>96</v>
      </c>
      <c r="D38" s="5" t="s">
        <v>38</v>
      </c>
      <c r="G38" s="6">
        <v>68</v>
      </c>
    </row>
    <row r="39" spans="1:9" x14ac:dyDescent="0.25">
      <c r="D39" s="35" t="str">
        <f>SUBSTITUTE("Sp.mat: 0.00%",".",IF(VALUE("1.2")=1.2,".",","),2)</f>
        <v>Sp.mat: 0.00%</v>
      </c>
      <c r="F39" s="35" t="str">
        <f>SUBSTITUTE("Sp.man: 0.00%",".",IF(VALUE("1.2")=1.2,".",","),2)</f>
        <v>Sp.man: 0.00%</v>
      </c>
      <c r="G39" s="35" t="str">
        <f>SUBSTITUTE("Sp.uti: 0.00%",".",IF(VALUE("1.2")=1.2,".",","),2)</f>
        <v>Sp.uti: 0.00%</v>
      </c>
    </row>
    <row r="40" spans="1:9" x14ac:dyDescent="0.25">
      <c r="A40" s="36" t="s">
        <v>97</v>
      </c>
      <c r="B40" s="8"/>
      <c r="C40" s="8"/>
      <c r="D40" s="8"/>
      <c r="E40" s="8"/>
      <c r="F40" s="8"/>
      <c r="G40" s="8"/>
    </row>
    <row r="41" spans="1:9" x14ac:dyDescent="0.25">
      <c r="A41" s="8"/>
      <c r="B41" s="8"/>
      <c r="C41" s="8"/>
      <c r="D41" s="8"/>
      <c r="E41" s="8"/>
      <c r="F41" s="8"/>
      <c r="G41" s="8"/>
    </row>
    <row r="42" spans="1:9" x14ac:dyDescent="0.25">
      <c r="A42" s="42" t="s">
        <v>98</v>
      </c>
      <c r="B42" s="43"/>
      <c r="C42" s="43"/>
      <c r="D42" s="43"/>
      <c r="E42" s="43"/>
      <c r="F42" s="43"/>
      <c r="G42" s="43"/>
      <c r="H42" s="44"/>
      <c r="I42" s="45"/>
    </row>
    <row r="43" spans="1:9" x14ac:dyDescent="0.25">
      <c r="A43" s="47" t="s">
        <v>99</v>
      </c>
      <c r="B43" s="47"/>
      <c r="C43" s="47"/>
      <c r="D43" s="47"/>
      <c r="E43" s="47"/>
      <c r="F43" s="47"/>
      <c r="G43" s="47"/>
      <c r="H43" s="47"/>
      <c r="I43" s="47"/>
    </row>
    <row r="44" spans="1:9" x14ac:dyDescent="0.25">
      <c r="B44" s="2">
        <v>7</v>
      </c>
      <c r="C44" s="3" t="s">
        <v>100</v>
      </c>
      <c r="D44" s="5" t="s">
        <v>38</v>
      </c>
      <c r="G44" s="6">
        <v>36.08</v>
      </c>
    </row>
    <row r="45" spans="1:9" x14ac:dyDescent="0.25">
      <c r="D45" s="35" t="str">
        <f>SUBSTITUTE("Sp.mat: 0.00%",".",IF(VALUE("1.2")=1.2,".",","),2)</f>
        <v>Sp.mat: 0.00%</v>
      </c>
      <c r="F45" s="35" t="str">
        <f>SUBSTITUTE("Sp.man: 0.00%",".",IF(VALUE("1.2")=1.2,".",","),2)</f>
        <v>Sp.man: 0.00%</v>
      </c>
      <c r="G45" s="35" t="str">
        <f>SUBSTITUTE("Sp.uti: 0.00%",".",IF(VALUE("1.2")=1.2,".",","),2)</f>
        <v>Sp.uti: 0.00%</v>
      </c>
    </row>
    <row r="46" spans="1:9" x14ac:dyDescent="0.25">
      <c r="A46" s="36" t="s">
        <v>101</v>
      </c>
      <c r="B46" s="8"/>
      <c r="C46" s="8"/>
      <c r="D46" s="8"/>
      <c r="E46" s="8"/>
      <c r="F46" s="8"/>
      <c r="G46" s="8"/>
    </row>
    <row r="47" spans="1:9" x14ac:dyDescent="0.25">
      <c r="A47" s="8"/>
      <c r="B47" s="8"/>
      <c r="C47" s="8"/>
      <c r="D47" s="8"/>
      <c r="E47" s="8"/>
      <c r="F47" s="8"/>
      <c r="G47" s="8"/>
    </row>
    <row r="48" spans="1:9" x14ac:dyDescent="0.25">
      <c r="A48" s="38" t="s">
        <v>102</v>
      </c>
      <c r="B48" s="39"/>
      <c r="C48" s="39"/>
      <c r="D48" s="39"/>
      <c r="E48" s="39"/>
      <c r="F48" s="39"/>
      <c r="G48" s="39"/>
      <c r="H48" s="40"/>
      <c r="I48" s="41"/>
    </row>
    <row r="49" spans="1:9" x14ac:dyDescent="0.25">
      <c r="B49" s="2">
        <v>8</v>
      </c>
      <c r="C49" s="3" t="s">
        <v>103</v>
      </c>
      <c r="D49" s="5" t="s">
        <v>104</v>
      </c>
      <c r="G49" s="6">
        <v>7.6</v>
      </c>
    </row>
    <row r="50" spans="1:9" x14ac:dyDescent="0.25">
      <c r="D50" s="35" t="str">
        <f>SUBSTITUTE("Sp.mat: 0.00%",".",IF(VALUE("1.2")=1.2,".",","),2)</f>
        <v>Sp.mat: 0.00%</v>
      </c>
      <c r="F50" s="35" t="str">
        <f>SUBSTITUTE("Sp.man: 0.00%",".",IF(VALUE("1.2")=1.2,".",","),2)</f>
        <v>Sp.man: 0.00%</v>
      </c>
      <c r="G50" s="35" t="str">
        <f>SUBSTITUTE("Sp.uti: 0.00%",".",IF(VALUE("1.2")=1.2,".",","),2)</f>
        <v>Sp.uti: 0.00%</v>
      </c>
    </row>
    <row r="51" spans="1:9" x14ac:dyDescent="0.25">
      <c r="A51" s="36" t="s">
        <v>105</v>
      </c>
      <c r="B51" s="8"/>
      <c r="C51" s="8"/>
      <c r="D51" s="8"/>
      <c r="E51" s="8"/>
      <c r="F51" s="8"/>
      <c r="G51" s="8"/>
    </row>
    <row r="52" spans="1:9" x14ac:dyDescent="0.25">
      <c r="A52" s="8"/>
      <c r="B52" s="8"/>
      <c r="C52" s="8"/>
      <c r="D52" s="8"/>
      <c r="E52" s="8"/>
      <c r="F52" s="8"/>
      <c r="G52" s="8"/>
    </row>
    <row r="53" spans="1:9" x14ac:dyDescent="0.25">
      <c r="A53" s="42" t="s">
        <v>106</v>
      </c>
      <c r="B53" s="43"/>
      <c r="C53" s="43"/>
      <c r="D53" s="43"/>
      <c r="E53" s="43"/>
      <c r="F53" s="43"/>
      <c r="G53" s="43"/>
      <c r="H53" s="44"/>
      <c r="I53" s="45"/>
    </row>
    <row r="54" spans="1:9" x14ac:dyDescent="0.25">
      <c r="A54" s="47" t="s">
        <v>107</v>
      </c>
      <c r="B54" s="47"/>
      <c r="C54" s="47"/>
      <c r="D54" s="47"/>
      <c r="E54" s="47"/>
      <c r="F54" s="47"/>
      <c r="G54" s="47"/>
      <c r="H54" s="47"/>
      <c r="I54" s="47"/>
    </row>
    <row r="55" spans="1:9" x14ac:dyDescent="0.25">
      <c r="B55" s="2">
        <v>9</v>
      </c>
      <c r="C55" s="3" t="s">
        <v>108</v>
      </c>
      <c r="D55" s="5" t="s">
        <v>38</v>
      </c>
      <c r="G55" s="6">
        <v>156</v>
      </c>
    </row>
    <row r="56" spans="1:9" x14ac:dyDescent="0.25">
      <c r="D56" s="35" t="str">
        <f>SUBSTITUTE("Sp.mat: 0.00%",".",IF(VALUE("1.2")=1.2,".",","),2)</f>
        <v>Sp.mat: 0.00%</v>
      </c>
      <c r="F56" s="35" t="str">
        <f>SUBSTITUTE("Sp.man: 0.00%",".",IF(VALUE("1.2")=1.2,".",","),2)</f>
        <v>Sp.man: 0.00%</v>
      </c>
      <c r="G56" s="35" t="str">
        <f>SUBSTITUTE("Sp.uti: 0.00%",".",IF(VALUE("1.2")=1.2,".",","),2)</f>
        <v>Sp.uti: 0.00%</v>
      </c>
    </row>
    <row r="57" spans="1:9" x14ac:dyDescent="0.25">
      <c r="A57" s="36" t="s">
        <v>109</v>
      </c>
      <c r="B57" s="8"/>
      <c r="C57" s="8"/>
      <c r="D57" s="8"/>
      <c r="E57" s="8"/>
      <c r="F57" s="8"/>
      <c r="G57" s="8"/>
    </row>
    <row r="58" spans="1:9" x14ac:dyDescent="0.25">
      <c r="A58" s="8"/>
      <c r="B58" s="8"/>
      <c r="C58" s="8"/>
      <c r="D58" s="8"/>
      <c r="E58" s="8"/>
      <c r="F58" s="8"/>
      <c r="G58" s="8"/>
    </row>
    <row r="59" spans="1:9" x14ac:dyDescent="0.25">
      <c r="A59" s="38" t="s">
        <v>27</v>
      </c>
      <c r="B59" s="39"/>
      <c r="C59" s="39"/>
      <c r="D59" s="39"/>
      <c r="E59" s="39"/>
      <c r="F59" s="39"/>
      <c r="G59" s="39"/>
      <c r="H59" s="40"/>
      <c r="I59" s="41"/>
    </row>
    <row r="60" spans="1:9" x14ac:dyDescent="0.25">
      <c r="B60" s="2">
        <v>10</v>
      </c>
      <c r="C60" s="3" t="s">
        <v>110</v>
      </c>
      <c r="D60" s="5" t="s">
        <v>38</v>
      </c>
      <c r="G60" s="6">
        <v>156</v>
      </c>
    </row>
    <row r="61" spans="1:9" x14ac:dyDescent="0.25">
      <c r="D61" s="35" t="str">
        <f>SUBSTITUTE("Sp.mat: 0.00%",".",IF(VALUE("1.2")=1.2,".",","),2)</f>
        <v>Sp.mat: 0.00%</v>
      </c>
      <c r="F61" s="35" t="str">
        <f>SUBSTITUTE("Sp.man: 0.00%",".",IF(VALUE("1.2")=1.2,".",","),2)</f>
        <v>Sp.man: 0.00%</v>
      </c>
      <c r="G61" s="35" t="str">
        <f>SUBSTITUTE("Sp.uti: 0.00%",".",IF(VALUE("1.2")=1.2,".",","),2)</f>
        <v>Sp.uti: 0.00%</v>
      </c>
    </row>
    <row r="62" spans="1:9" x14ac:dyDescent="0.25">
      <c r="A62" s="36" t="s">
        <v>111</v>
      </c>
      <c r="B62" s="8"/>
      <c r="C62" s="8"/>
      <c r="D62" s="8"/>
      <c r="E62" s="8"/>
      <c r="F62" s="8"/>
      <c r="G62" s="8"/>
    </row>
    <row r="63" spans="1:9" x14ac:dyDescent="0.25">
      <c r="A63" s="8"/>
      <c r="B63" s="8"/>
      <c r="C63" s="8"/>
      <c r="D63" s="8"/>
      <c r="E63" s="8"/>
      <c r="F63" s="8"/>
      <c r="G63" s="8"/>
    </row>
    <row r="64" spans="1:9" x14ac:dyDescent="0.25">
      <c r="A64" s="38" t="s">
        <v>27</v>
      </c>
      <c r="B64" s="39"/>
      <c r="C64" s="39"/>
      <c r="D64" s="39"/>
      <c r="E64" s="39"/>
      <c r="F64" s="39"/>
      <c r="G64" s="39"/>
      <c r="H64" s="40"/>
      <c r="I64" s="41"/>
    </row>
    <row r="65" spans="1:9" x14ac:dyDescent="0.25">
      <c r="B65" s="2">
        <v>11</v>
      </c>
      <c r="C65" s="3" t="s">
        <v>112</v>
      </c>
      <c r="D65" s="5" t="s">
        <v>104</v>
      </c>
      <c r="G65" s="6">
        <v>20</v>
      </c>
    </row>
    <row r="66" spans="1:9" x14ac:dyDescent="0.25">
      <c r="D66" s="35" t="str">
        <f>SUBSTITUTE("Sp.mat: 0.00%",".",IF(VALUE("1.2")=1.2,".",","),2)</f>
        <v>Sp.mat: 0.00%</v>
      </c>
      <c r="F66" s="35" t="str">
        <f>SUBSTITUTE("Sp.man: 0.00%",".",IF(VALUE("1.2")=1.2,".",","),2)</f>
        <v>Sp.man: 0.00%</v>
      </c>
      <c r="G66" s="35" t="str">
        <f>SUBSTITUTE("Sp.uti: 0.00%",".",IF(VALUE("1.2")=1.2,".",","),2)</f>
        <v>Sp.uti: 0.00%</v>
      </c>
    </row>
    <row r="67" spans="1:9" x14ac:dyDescent="0.25">
      <c r="A67" s="36" t="s">
        <v>113</v>
      </c>
      <c r="B67" s="8"/>
      <c r="C67" s="8"/>
      <c r="D67" s="8"/>
      <c r="E67" s="8"/>
      <c r="F67" s="8"/>
      <c r="G67" s="8"/>
    </row>
    <row r="68" spans="1:9" x14ac:dyDescent="0.25">
      <c r="A68" s="8"/>
      <c r="B68" s="8"/>
      <c r="C68" s="8"/>
      <c r="D68" s="8"/>
      <c r="E68" s="8"/>
      <c r="F68" s="8"/>
      <c r="G68" s="8"/>
    </row>
    <row r="69" spans="1:9" x14ac:dyDescent="0.25">
      <c r="A69" s="38" t="s">
        <v>27</v>
      </c>
      <c r="B69" s="39"/>
      <c r="C69" s="39"/>
      <c r="D69" s="39"/>
      <c r="E69" s="39"/>
      <c r="F69" s="39"/>
      <c r="G69" s="39"/>
      <c r="H69" s="40"/>
      <c r="I69" s="41"/>
    </row>
    <row r="70" spans="1:9" x14ac:dyDescent="0.25">
      <c r="B70" s="2">
        <v>12</v>
      </c>
      <c r="C70" s="3" t="s">
        <v>114</v>
      </c>
      <c r="D70" s="5" t="s">
        <v>104</v>
      </c>
      <c r="G70" s="6">
        <v>15</v>
      </c>
    </row>
    <row r="71" spans="1:9" x14ac:dyDescent="0.25">
      <c r="D71" s="35" t="str">
        <f>SUBSTITUTE("Sp.mat: 0.00%",".",IF(VALUE("1.2")=1.2,".",","),2)</f>
        <v>Sp.mat: 0.00%</v>
      </c>
      <c r="F71" s="35" t="str">
        <f>SUBSTITUTE("Sp.man: 0.00%",".",IF(VALUE("1.2")=1.2,".",","),2)</f>
        <v>Sp.man: 0.00%</v>
      </c>
      <c r="G71" s="35" t="str">
        <f>SUBSTITUTE("Sp.uti: 0.00%",".",IF(VALUE("1.2")=1.2,".",","),2)</f>
        <v>Sp.uti: 0.00%</v>
      </c>
    </row>
    <row r="72" spans="1:9" x14ac:dyDescent="0.25">
      <c r="A72" s="36" t="s">
        <v>115</v>
      </c>
      <c r="B72" s="8"/>
      <c r="C72" s="8"/>
      <c r="D72" s="8"/>
      <c r="E72" s="8"/>
      <c r="F72" s="8"/>
      <c r="G72" s="8"/>
    </row>
    <row r="73" spans="1:9" x14ac:dyDescent="0.25">
      <c r="A73" s="8"/>
      <c r="B73" s="8"/>
      <c r="C73" s="8"/>
      <c r="D73" s="8"/>
      <c r="E73" s="8"/>
      <c r="F73" s="8"/>
      <c r="G73" s="8"/>
    </row>
    <row r="74" spans="1:9" x14ac:dyDescent="0.25">
      <c r="A74" s="38" t="s">
        <v>27</v>
      </c>
      <c r="B74" s="39"/>
      <c r="C74" s="39"/>
      <c r="D74" s="39"/>
      <c r="E74" s="39"/>
      <c r="F74" s="39"/>
      <c r="G74" s="39"/>
      <c r="H74" s="40"/>
      <c r="I74" s="41"/>
    </row>
    <row r="75" spans="1:9" x14ac:dyDescent="0.25">
      <c r="B75" s="2">
        <v>13</v>
      </c>
      <c r="C75" s="3" t="s">
        <v>116</v>
      </c>
      <c r="D75" s="5" t="s">
        <v>38</v>
      </c>
      <c r="G75" s="6">
        <v>11</v>
      </c>
    </row>
    <row r="76" spans="1:9" x14ac:dyDescent="0.25">
      <c r="D76" s="35" t="str">
        <f>SUBSTITUTE("Sp.mat: 0.00%",".",IF(VALUE("1.2")=1.2,".",","),2)</f>
        <v>Sp.mat: 0.00%</v>
      </c>
      <c r="F76" s="35" t="str">
        <f>SUBSTITUTE("Sp.man: 0.00%",".",IF(VALUE("1.2")=1.2,".",","),2)</f>
        <v>Sp.man: 0.00%</v>
      </c>
      <c r="G76" s="35" t="str">
        <f>SUBSTITUTE("Sp.uti: 0.00%",".",IF(VALUE("1.2")=1.2,".",","),2)</f>
        <v>Sp.uti: 0.00%</v>
      </c>
    </row>
    <row r="77" spans="1:9" x14ac:dyDescent="0.25">
      <c r="A77" s="36" t="s">
        <v>117</v>
      </c>
      <c r="B77" s="8"/>
      <c r="C77" s="8"/>
      <c r="D77" s="8"/>
      <c r="E77" s="8"/>
      <c r="F77" s="8"/>
      <c r="G77" s="8"/>
    </row>
    <row r="78" spans="1:9" x14ac:dyDescent="0.25">
      <c r="A78" s="8"/>
      <c r="B78" s="8"/>
      <c r="C78" s="8"/>
      <c r="D78" s="8"/>
      <c r="E78" s="8"/>
      <c r="F78" s="8"/>
      <c r="G78" s="8"/>
    </row>
    <row r="79" spans="1:9" x14ac:dyDescent="0.25">
      <c r="A79" s="42" t="s">
        <v>118</v>
      </c>
      <c r="B79" s="43"/>
      <c r="C79" s="43"/>
      <c r="D79" s="43"/>
      <c r="E79" s="43"/>
      <c r="F79" s="43"/>
      <c r="G79" s="43"/>
      <c r="H79" s="44"/>
      <c r="I79" s="45"/>
    </row>
    <row r="80" spans="1:9" x14ac:dyDescent="0.25">
      <c r="A80" s="46" t="s">
        <v>119</v>
      </c>
      <c r="B80" s="46"/>
      <c r="C80" s="46"/>
      <c r="D80" s="46"/>
      <c r="E80" s="46"/>
      <c r="F80" s="46"/>
      <c r="G80" s="46"/>
      <c r="H80" s="46"/>
      <c r="I80" s="46"/>
    </row>
    <row r="81" spans="1:9" x14ac:dyDescent="0.25">
      <c r="A81" s="39" t="s">
        <v>120</v>
      </c>
      <c r="B81" s="39"/>
      <c r="C81" s="39"/>
      <c r="D81" s="39"/>
      <c r="E81" s="39"/>
      <c r="F81" s="39"/>
      <c r="G81" s="39"/>
      <c r="H81" s="39"/>
      <c r="I81" s="39"/>
    </row>
    <row r="82" spans="1:9" x14ac:dyDescent="0.25">
      <c r="B82" s="2">
        <v>14</v>
      </c>
      <c r="C82" s="3" t="s">
        <v>57</v>
      </c>
      <c r="D82" s="5" t="s">
        <v>58</v>
      </c>
      <c r="G82" s="6">
        <v>12</v>
      </c>
    </row>
    <row r="83" spans="1:9" x14ac:dyDescent="0.25">
      <c r="D83" s="35" t="str">
        <f>SUBSTITUTE("Sp.mat: 0.00%",".",IF(VALUE("1.2")=1.2,".",","),2)</f>
        <v>Sp.mat: 0.00%</v>
      </c>
      <c r="F83" s="35" t="str">
        <f>SUBSTITUTE("Sp.man: 0.00%",".",IF(VALUE("1.2")=1.2,".",","),2)</f>
        <v>Sp.man: 0.00%</v>
      </c>
      <c r="G83" s="35" t="str">
        <f>SUBSTITUTE("Sp.uti: 0.00%",".",IF(VALUE("1.2")=1.2,".",","),2)</f>
        <v>Sp.uti: 0.00%</v>
      </c>
    </row>
    <row r="84" spans="1:9" x14ac:dyDescent="0.25">
      <c r="A84" s="36" t="s">
        <v>59</v>
      </c>
      <c r="B84" s="8"/>
      <c r="C84" s="8"/>
      <c r="D84" s="8"/>
      <c r="E84" s="8"/>
      <c r="F84" s="8"/>
      <c r="G84" s="8"/>
    </row>
    <row r="85" spans="1:9" x14ac:dyDescent="0.25">
      <c r="A85" s="8"/>
      <c r="B85" s="8"/>
      <c r="C85" s="8"/>
      <c r="D85" s="8"/>
      <c r="E85" s="8"/>
      <c r="F85" s="8"/>
      <c r="G85" s="8"/>
    </row>
    <row r="86" spans="1:9" x14ac:dyDescent="0.25">
      <c r="A86" s="38" t="s">
        <v>27</v>
      </c>
      <c r="B86" s="39"/>
      <c r="C86" s="39"/>
      <c r="D86" s="39"/>
      <c r="E86" s="39"/>
      <c r="F86" s="39"/>
      <c r="G86" s="39"/>
      <c r="H86" s="40"/>
      <c r="I86" s="41"/>
    </row>
    <row r="87" spans="1:9" x14ac:dyDescent="0.25">
      <c r="B87" s="2">
        <v>15</v>
      </c>
      <c r="C87" s="3" t="s">
        <v>62</v>
      </c>
      <c r="D87" s="5" t="s">
        <v>58</v>
      </c>
      <c r="G87" s="6">
        <v>27</v>
      </c>
    </row>
    <row r="88" spans="1:9" x14ac:dyDescent="0.25">
      <c r="D88" s="35" t="str">
        <f>SUBSTITUTE("Sp.mat: 0.00%",".",IF(VALUE("1.2")=1.2,".",","),2)</f>
        <v>Sp.mat: 0.00%</v>
      </c>
      <c r="F88" s="35" t="str">
        <f>SUBSTITUTE("Sp.man: 0.00%",".",IF(VALUE("1.2")=1.2,".",","),2)</f>
        <v>Sp.man: 0.00%</v>
      </c>
      <c r="G88" s="35" t="str">
        <f>SUBSTITUTE("Sp.uti: 0.00%",".",IF(VALUE("1.2")=1.2,".",","),2)</f>
        <v>Sp.uti: 0.00%</v>
      </c>
    </row>
    <row r="89" spans="1:9" x14ac:dyDescent="0.25">
      <c r="A89" s="36" t="s">
        <v>63</v>
      </c>
      <c r="B89" s="8"/>
      <c r="C89" s="8"/>
      <c r="D89" s="8"/>
      <c r="E89" s="8"/>
      <c r="F89" s="8"/>
      <c r="G89" s="8"/>
    </row>
    <row r="90" spans="1:9" x14ac:dyDescent="0.25">
      <c r="A90" s="8"/>
      <c r="B90" s="8"/>
      <c r="C90" s="8"/>
      <c r="D90" s="8"/>
      <c r="E90" s="8"/>
      <c r="F90" s="8"/>
      <c r="G90" s="8"/>
    </row>
    <row r="91" spans="1:9" x14ac:dyDescent="0.25">
      <c r="A91" s="38" t="s">
        <v>27</v>
      </c>
      <c r="B91" s="39"/>
      <c r="C91" s="39"/>
      <c r="D91" s="39"/>
      <c r="E91" s="39"/>
      <c r="F91" s="39"/>
      <c r="G91" s="39"/>
      <c r="H91" s="40"/>
      <c r="I91" s="41"/>
    </row>
    <row r="92" spans="1:9" x14ac:dyDescent="0.25">
      <c r="B92" s="2">
        <v>16</v>
      </c>
      <c r="C92" s="3" t="s">
        <v>64</v>
      </c>
      <c r="D92" s="5" t="s">
        <v>58</v>
      </c>
      <c r="G92" s="6">
        <v>55</v>
      </c>
    </row>
    <row r="93" spans="1:9" x14ac:dyDescent="0.25">
      <c r="D93" s="35" t="str">
        <f>SUBSTITUTE("Sp.mat: 0.00%",".",IF(VALUE("1.2")=1.2,".",","),2)</f>
        <v>Sp.mat: 0.00%</v>
      </c>
      <c r="F93" s="35" t="str">
        <f>SUBSTITUTE("Sp.man: 0.00%",".",IF(VALUE("1.2")=1.2,".",","),2)</f>
        <v>Sp.man: 0.00%</v>
      </c>
      <c r="G93" s="35" t="str">
        <f>SUBSTITUTE("Sp.uti: 0.00%",".",IF(VALUE("1.2")=1.2,".",","),2)</f>
        <v>Sp.uti: 0.00%</v>
      </c>
    </row>
    <row r="94" spans="1:9" x14ac:dyDescent="0.25">
      <c r="A94" s="36" t="s">
        <v>65</v>
      </c>
      <c r="B94" s="8"/>
      <c r="C94" s="8"/>
      <c r="D94" s="8"/>
      <c r="E94" s="8"/>
      <c r="F94" s="8"/>
      <c r="G94" s="8"/>
    </row>
    <row r="95" spans="1:9" x14ac:dyDescent="0.25">
      <c r="A95" s="8"/>
      <c r="B95" s="8"/>
      <c r="C95" s="8"/>
      <c r="D95" s="8"/>
      <c r="E95" s="8"/>
      <c r="F95" s="8"/>
      <c r="G95" s="8"/>
    </row>
    <row r="96" spans="1:9" x14ac:dyDescent="0.25">
      <c r="A96" s="38" t="s">
        <v>27</v>
      </c>
      <c r="B96" s="39"/>
      <c r="C96" s="39"/>
      <c r="D96" s="39"/>
      <c r="E96" s="39"/>
      <c r="F96" s="39"/>
      <c r="G96" s="39"/>
      <c r="H96" s="40"/>
      <c r="I96" s="41"/>
    </row>
    <row r="97" spans="2:19" x14ac:dyDescent="0.25">
      <c r="B97" s="48" t="s">
        <v>68</v>
      </c>
      <c r="E97" s="4">
        <f>SUMIF(J13:J96,"1",I13:I96)</f>
        <v>0</v>
      </c>
      <c r="F97" s="4">
        <f>SUMIF(J13:J96,"2",I13:I96)</f>
        <v>0</v>
      </c>
      <c r="G97" s="4">
        <f>SUMIF(J13:J96,"3",I13:I96)</f>
        <v>0</v>
      </c>
      <c r="H97" s="4">
        <f>SUMIF(J13:J96,"4",I13:I96)</f>
        <v>0</v>
      </c>
      <c r="I97" s="4">
        <f>SUMIF(J13:J96,"5",I13:I96)</f>
        <v>0</v>
      </c>
      <c r="K97" s="4">
        <f>SUMIF(J13:J96,"3",K13:K96)</f>
        <v>0</v>
      </c>
      <c r="L97" s="4">
        <f>SUMIF(J13:J96,"3",L13:L96)</f>
        <v>0</v>
      </c>
      <c r="M97" s="4">
        <f>SUMIF(J13:J96,"3",M13:M96)</f>
        <v>0</v>
      </c>
      <c r="N97" s="4">
        <f>SUMIF(J13:J96,"4",N13:N96)</f>
        <v>0</v>
      </c>
      <c r="O97" s="4">
        <f>SUMIF(J13:J96,"4",O13:O96)</f>
        <v>0</v>
      </c>
      <c r="P97" s="4">
        <f>SUMIF(J13:J96,"4",P13:P96)</f>
        <v>0</v>
      </c>
      <c r="Q97" s="4">
        <f>SUMIF(J13:J96,"4",Q13:Q96)</f>
        <v>0</v>
      </c>
      <c r="R97" s="4">
        <f>SUMIF(J13:J96,"4",R13:R96)</f>
        <v>0</v>
      </c>
      <c r="S97" s="4">
        <f>SUMIF(J13:J96,"4",S13:S96)</f>
        <v>0</v>
      </c>
    </row>
    <row r="98" spans="2:19" hidden="1" x14ac:dyDescent="0.25">
      <c r="B98" s="48" t="s">
        <v>69</v>
      </c>
    </row>
    <row r="99" spans="2:19" hidden="1" x14ac:dyDescent="0.25">
      <c r="B99" s="48" t="s">
        <v>70</v>
      </c>
      <c r="G99" s="4">
        <f>$K$97*1</f>
        <v>0</v>
      </c>
    </row>
    <row r="100" spans="2:19" hidden="1" x14ac:dyDescent="0.25">
      <c r="B100" s="48" t="s">
        <v>71</v>
      </c>
      <c r="G100" s="4">
        <f>$L$97*1</f>
        <v>0</v>
      </c>
    </row>
    <row r="101" spans="2:19" hidden="1" x14ac:dyDescent="0.25">
      <c r="B101" s="48" t="s">
        <v>72</v>
      </c>
      <c r="G101" s="4">
        <f>G97-G99-G100</f>
        <v>0</v>
      </c>
    </row>
    <row r="102" spans="2:19" hidden="1" x14ac:dyDescent="0.25">
      <c r="B102" s="48" t="s">
        <v>73</v>
      </c>
      <c r="E102" s="4">
        <f>IF("G"="Nu",0*1,0)</f>
        <v>0</v>
      </c>
      <c r="I102" s="4">
        <f>E102</f>
        <v>0</v>
      </c>
    </row>
    <row r="103" spans="2:19" hidden="1" x14ac:dyDescent="0.25">
      <c r="B103" s="48" t="s">
        <v>74</v>
      </c>
      <c r="D103" s="49" t="str">
        <f>CONCATENATE(TEXT(0,REPLACE("#.####",2,1,"."))," x")</f>
        <v>. x</v>
      </c>
      <c r="E103" s="4">
        <f>IF("G"="Nu",0*1,0)</f>
        <v>0</v>
      </c>
      <c r="I103" s="4">
        <f>E103*0</f>
        <v>0</v>
      </c>
    </row>
    <row r="104" spans="2:19" x14ac:dyDescent="0.25">
      <c r="B104" s="48" t="s">
        <v>75</v>
      </c>
      <c r="E104" s="4">
        <f>0</f>
        <v>0</v>
      </c>
      <c r="F104" s="4">
        <f>0</f>
        <v>0</v>
      </c>
      <c r="G104" s="4">
        <f>0</f>
        <v>0</v>
      </c>
      <c r="H104" s="4">
        <f>IF(H97=0,1,H115/H97)</f>
        <v>1</v>
      </c>
    </row>
    <row r="105" spans="2:19" x14ac:dyDescent="0.25">
      <c r="B105" s="50" t="s">
        <v>76</v>
      </c>
      <c r="C105" s="51"/>
      <c r="D105" s="52"/>
      <c r="E105" s="53"/>
      <c r="F105" s="53"/>
      <c r="G105" s="54"/>
      <c r="H105" s="37"/>
      <c r="I105" s="55"/>
    </row>
    <row r="106" spans="2:19" hidden="1" x14ac:dyDescent="0.25">
      <c r="B106" s="56" t="str">
        <f>CONCATENATE("  ","Impozit manopera        ")</f>
        <v xml:space="preserve">  Impozit manopera        </v>
      </c>
      <c r="D106" s="49">
        <f>0</f>
        <v>0</v>
      </c>
      <c r="F106" s="4">
        <f>F97*F104*D106</f>
        <v>0</v>
      </c>
      <c r="I106" s="57">
        <f>F106</f>
        <v>0</v>
      </c>
    </row>
    <row r="107" spans="2:19" x14ac:dyDescent="0.25">
      <c r="B107" s="56" t="str">
        <f>CONCATENATE("  ","C.A.S.                  ")</f>
        <v xml:space="preserve">  C.A.S.                  </v>
      </c>
      <c r="D107" s="49">
        <f>0</f>
        <v>0</v>
      </c>
      <c r="F107" s="4">
        <f>(F97*F104+F106)*D107</f>
        <v>0</v>
      </c>
      <c r="I107" s="4">
        <f>F107</f>
        <v>0</v>
      </c>
    </row>
    <row r="108" spans="2:19" x14ac:dyDescent="0.25">
      <c r="B108" s="56" t="str">
        <f>CONCATENATE("  ","C.A.S.S.                ")</f>
        <v xml:space="preserve">  C.A.S.S.                </v>
      </c>
      <c r="D108" s="49">
        <f>0</f>
        <v>0</v>
      </c>
      <c r="F108" s="4">
        <f>(F97*F104+F106)*D108</f>
        <v>0</v>
      </c>
      <c r="I108" s="4">
        <f>F108</f>
        <v>0</v>
      </c>
    </row>
    <row r="109" spans="2:19" x14ac:dyDescent="0.25">
      <c r="B109" s="56" t="str">
        <f>CONCATENATE("  ","Aj.somaj                ")</f>
        <v xml:space="preserve">  Aj.somaj                </v>
      </c>
      <c r="D109" s="49">
        <f>0</f>
        <v>0</v>
      </c>
      <c r="F109" s="4">
        <f>(F97*F104+F106)*D109</f>
        <v>0</v>
      </c>
      <c r="I109" s="4">
        <f>F109</f>
        <v>0</v>
      </c>
    </row>
    <row r="110" spans="2:19" x14ac:dyDescent="0.25">
      <c r="B110" s="56" t="str">
        <f>CONCATENATE("  ","Acc. munca, boli profes.")</f>
        <v xml:space="preserve">  Acc. munca, boli profes.</v>
      </c>
      <c r="D110" s="49">
        <f>0</f>
        <v>0</v>
      </c>
      <c r="F110" s="4">
        <f>(F97*F104+F106)*D110</f>
        <v>0</v>
      </c>
      <c r="I110" s="4">
        <f>F110</f>
        <v>0</v>
      </c>
    </row>
    <row r="111" spans="2:19" x14ac:dyDescent="0.25">
      <c r="B111" s="56" t="str">
        <f>CONCATENATE("  ","Contr.Concedii Medicale ")</f>
        <v xml:space="preserve">  Contr.Concedii Medicale </v>
      </c>
      <c r="D111" s="49">
        <f>0</f>
        <v>0</v>
      </c>
      <c r="F111" s="4">
        <f>(F97*F104+F106)*D111</f>
        <v>0</v>
      </c>
      <c r="I111" s="4">
        <f>F111</f>
        <v>0</v>
      </c>
    </row>
    <row r="112" spans="2:19" x14ac:dyDescent="0.25">
      <c r="B112" s="56" t="str">
        <f>CONCATENATE("  ","Comision ITM            ")</f>
        <v xml:space="preserve">  Comision ITM            </v>
      </c>
      <c r="D112" s="49">
        <f>0</f>
        <v>0</v>
      </c>
      <c r="F112" s="4">
        <f>(F97*F104+F106)*D112</f>
        <v>0</v>
      </c>
      <c r="I112" s="4">
        <f>F112</f>
        <v>0</v>
      </c>
    </row>
    <row r="113" spans="1:9" x14ac:dyDescent="0.25">
      <c r="B113" s="56" t="str">
        <f>CONCATENATE("  ","Fond garantare salarii  ")</f>
        <v xml:space="preserve">  Fond garantare salarii  </v>
      </c>
      <c r="D113" s="49">
        <f>0</f>
        <v>0</v>
      </c>
      <c r="F113" s="4">
        <f>(F97*F104+F106)*D113</f>
        <v>0</v>
      </c>
      <c r="I113" s="4">
        <f>F113</f>
        <v>0</v>
      </c>
    </row>
    <row r="114" spans="1:9" hidden="1" x14ac:dyDescent="0.25">
      <c r="B114" s="56" t="str">
        <f>CONCATENATE("  ","Chelt.tr.aprov.,depozit.")</f>
        <v xml:space="preserve">  Chelt.tr.aprov.,depozit.</v>
      </c>
      <c r="D114" s="49">
        <f>0</f>
        <v>0</v>
      </c>
      <c r="E114" s="4">
        <f>(E97+I102+I103)*E104*D114</f>
        <v>0</v>
      </c>
      <c r="I114" s="4">
        <f>E114</f>
        <v>0</v>
      </c>
    </row>
    <row r="115" spans="1:9" x14ac:dyDescent="0.25">
      <c r="B115" s="50" t="s">
        <v>77</v>
      </c>
      <c r="C115" s="51"/>
      <c r="D115" s="52"/>
      <c r="E115" s="55">
        <f>(E97+I102+I103)*E104+E114</f>
        <v>0</v>
      </c>
      <c r="F115" s="55">
        <f>F97*F104+F106+F107+F108+F109+F110+F111+F112+F113</f>
        <v>0</v>
      </c>
      <c r="G115" s="55">
        <f>G97*G104</f>
        <v>0</v>
      </c>
      <c r="H115" s="55">
        <f>($N$97*0+$O$97*0+$P$97*0)*1</f>
        <v>0</v>
      </c>
      <c r="I115" s="55">
        <f>SUM(E115:H115)</f>
        <v>0</v>
      </c>
    </row>
    <row r="116" spans="1:9" x14ac:dyDescent="0.25">
      <c r="B116" s="50" t="s">
        <v>78</v>
      </c>
      <c r="C116" s="51"/>
      <c r="D116" s="58">
        <f>0</f>
        <v>0</v>
      </c>
      <c r="E116" s="53" t="s">
        <v>79</v>
      </c>
      <c r="F116" s="53"/>
      <c r="G116" s="54"/>
      <c r="H116" s="37"/>
      <c r="I116" s="55">
        <f>I115*D116</f>
        <v>0</v>
      </c>
    </row>
    <row r="117" spans="1:9" x14ac:dyDescent="0.25">
      <c r="B117" s="50" t="s">
        <v>80</v>
      </c>
      <c r="C117" s="51"/>
      <c r="D117" s="58">
        <f>0</f>
        <v>0</v>
      </c>
      <c r="E117" s="53" t="s">
        <v>81</v>
      </c>
      <c r="F117" s="53"/>
      <c r="G117" s="54"/>
      <c r="H117" s="37"/>
      <c r="I117" s="55">
        <f>(I115+I116)*D117</f>
        <v>0</v>
      </c>
    </row>
    <row r="118" spans="1:9" hidden="1" x14ac:dyDescent="0.25">
      <c r="B118" s="48" t="s">
        <v>73</v>
      </c>
      <c r="D118" s="53" t="str">
        <f>CONCATENATE(TEXT(0,REPLACE("#.####",2,1,"."))," x")</f>
        <v>. x</v>
      </c>
      <c r="E118" s="4">
        <f>IF("G"="Nu",0*1,0)</f>
        <v>0</v>
      </c>
      <c r="I118" s="4">
        <f>E118*0</f>
        <v>0</v>
      </c>
    </row>
    <row r="119" spans="1:9" hidden="1" x14ac:dyDescent="0.25">
      <c r="B119" s="48" t="s">
        <v>74</v>
      </c>
      <c r="D119" s="49" t="str">
        <f>CONCATENATE(TEXT(0,REPLACE("#.####",2,1,"."))," x ",TEXT(0,REPLACE("#.####",2,1,"."))," x")</f>
        <v>. x . x</v>
      </c>
      <c r="E119" s="4">
        <f>IF("G"="Nu",0*1,0)</f>
        <v>0</v>
      </c>
      <c r="I119" s="4">
        <f>E119*0*0</f>
        <v>0</v>
      </c>
    </row>
    <row r="120" spans="1:9" x14ac:dyDescent="0.25">
      <c r="B120" s="50" t="s">
        <v>82</v>
      </c>
      <c r="C120" s="51"/>
      <c r="D120" s="60" t="s">
        <v>83</v>
      </c>
      <c r="E120" s="53"/>
      <c r="F120" s="53"/>
      <c r="G120" s="54"/>
      <c r="H120" s="37"/>
      <c r="I120" s="55">
        <f>I115+I116+I117+I118+I119</f>
        <v>0</v>
      </c>
    </row>
    <row r="121" spans="1:9" x14ac:dyDescent="0.25">
      <c r="B121" s="59"/>
      <c r="C121" s="51"/>
      <c r="D121" s="52"/>
      <c r="E121" s="53"/>
      <c r="F121" s="53"/>
      <c r="G121" s="54"/>
      <c r="H121" s="37"/>
      <c r="I121" s="55"/>
    </row>
    <row r="123" spans="1:9" x14ac:dyDescent="0.25">
      <c r="A123" s="62" t="s">
        <v>155</v>
      </c>
    </row>
    <row r="124" spans="1:9" x14ac:dyDescent="0.25">
      <c r="A124" s="62" t="s">
        <v>156</v>
      </c>
    </row>
  </sheetData>
  <mergeCells count="41">
    <mergeCell ref="A86:G86"/>
    <mergeCell ref="A89:G90"/>
    <mergeCell ref="A91:G91"/>
    <mergeCell ref="A94:G95"/>
    <mergeCell ref="A96:G96"/>
    <mergeCell ref="A74:G74"/>
    <mergeCell ref="A77:G78"/>
    <mergeCell ref="A79:G79"/>
    <mergeCell ref="A80:I80"/>
    <mergeCell ref="A81:I81"/>
    <mergeCell ref="A84:G85"/>
    <mergeCell ref="A59:G59"/>
    <mergeCell ref="A62:G63"/>
    <mergeCell ref="A64:G64"/>
    <mergeCell ref="A67:G68"/>
    <mergeCell ref="A69:G69"/>
    <mergeCell ref="A72:G73"/>
    <mergeCell ref="A46:G47"/>
    <mergeCell ref="A48:G48"/>
    <mergeCell ref="A51:G52"/>
    <mergeCell ref="A53:G53"/>
    <mergeCell ref="A54:I54"/>
    <mergeCell ref="A57:G58"/>
    <mergeCell ref="A32:G32"/>
    <mergeCell ref="A35:G36"/>
    <mergeCell ref="A37:G37"/>
    <mergeCell ref="A40:G41"/>
    <mergeCell ref="A42:G42"/>
    <mergeCell ref="A43:I43"/>
    <mergeCell ref="A17:G17"/>
    <mergeCell ref="A20:G21"/>
    <mergeCell ref="A22:G22"/>
    <mergeCell ref="A25:G26"/>
    <mergeCell ref="A27:G27"/>
    <mergeCell ref="A30:G31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48" max="16383" man="1"/>
    <brk id="9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topLeftCell="A68" workbookViewId="0">
      <selection activeCell="T101" sqref="T101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121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122</v>
      </c>
      <c r="D13" s="30" t="s">
        <v>104</v>
      </c>
      <c r="E13" s="31"/>
      <c r="F13" s="31"/>
      <c r="G13" s="32">
        <v>70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123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42" t="s">
        <v>27</v>
      </c>
      <c r="B17" s="43"/>
      <c r="C17" s="43"/>
      <c r="D17" s="43"/>
      <c r="E17" s="43"/>
      <c r="F17" s="43"/>
      <c r="G17" s="43"/>
      <c r="H17" s="44"/>
      <c r="I17" s="45"/>
    </row>
    <row r="18" spans="1:9" x14ac:dyDescent="0.25">
      <c r="A18" s="47" t="s">
        <v>124</v>
      </c>
      <c r="B18" s="47"/>
      <c r="C18" s="47"/>
      <c r="D18" s="47"/>
      <c r="E18" s="47"/>
      <c r="F18" s="47"/>
      <c r="G18" s="47"/>
      <c r="H18" s="47"/>
      <c r="I18" s="47"/>
    </row>
    <row r="19" spans="1:9" x14ac:dyDescent="0.25">
      <c r="B19" s="2">
        <v>2</v>
      </c>
      <c r="C19" s="3" t="s">
        <v>125</v>
      </c>
      <c r="D19" s="5" t="s">
        <v>104</v>
      </c>
      <c r="G19" s="6">
        <v>42</v>
      </c>
    </row>
    <row r="20" spans="1:9" x14ac:dyDescent="0.25">
      <c r="D20" s="35" t="str">
        <f>SUBSTITUTE("Sp.mat: 0.00%",".",IF(VALUE("1.2")=1.2,".",","),2)</f>
        <v>Sp.mat: 0.00%</v>
      </c>
      <c r="F20" s="35" t="str">
        <f>SUBSTITUTE("Sp.man: 0.00%",".",IF(VALUE("1.2")=1.2,".",","),2)</f>
        <v>Sp.man: 0.00%</v>
      </c>
      <c r="G20" s="35" t="str">
        <f>SUBSTITUTE("Sp.uti: 0.00%",".",IF(VALUE("1.2")=1.2,".",","),2)</f>
        <v>Sp.uti: 0.00%</v>
      </c>
    </row>
    <row r="21" spans="1:9" x14ac:dyDescent="0.25">
      <c r="A21" s="36" t="s">
        <v>126</v>
      </c>
      <c r="B21" s="8"/>
      <c r="C21" s="8"/>
      <c r="D21" s="8"/>
      <c r="E21" s="8"/>
      <c r="F21" s="8"/>
      <c r="G21" s="8"/>
    </row>
    <row r="22" spans="1:9" x14ac:dyDescent="0.25">
      <c r="A22" s="8"/>
      <c r="B22" s="8"/>
      <c r="C22" s="8"/>
      <c r="D22" s="8"/>
      <c r="E22" s="8"/>
      <c r="F22" s="8"/>
      <c r="G22" s="8"/>
    </row>
    <row r="23" spans="1:9" x14ac:dyDescent="0.25">
      <c r="A23" s="42" t="s">
        <v>27</v>
      </c>
      <c r="B23" s="43"/>
      <c r="C23" s="43"/>
      <c r="D23" s="43"/>
      <c r="E23" s="43"/>
      <c r="F23" s="43"/>
      <c r="G23" s="43"/>
      <c r="H23" s="44"/>
      <c r="I23" s="45"/>
    </row>
    <row r="24" spans="1:9" x14ac:dyDescent="0.25">
      <c r="A24" s="47" t="s">
        <v>127</v>
      </c>
      <c r="B24" s="47"/>
      <c r="C24" s="47"/>
      <c r="D24" s="47"/>
      <c r="E24" s="47"/>
      <c r="F24" s="47"/>
      <c r="G24" s="47"/>
      <c r="H24" s="47"/>
      <c r="I24" s="47"/>
    </row>
    <row r="25" spans="1:9" x14ac:dyDescent="0.25">
      <c r="B25" s="2">
        <v>3</v>
      </c>
      <c r="C25" s="3" t="s">
        <v>128</v>
      </c>
      <c r="D25" s="5" t="s">
        <v>104</v>
      </c>
      <c r="G25" s="6">
        <v>35</v>
      </c>
    </row>
    <row r="26" spans="1:9" x14ac:dyDescent="0.25">
      <c r="D26" s="35" t="str">
        <f>SUBSTITUTE("Sp.mat: 0.00%",".",IF(VALUE("1.2")=1.2,".",","),2)</f>
        <v>Sp.mat: 0.00%</v>
      </c>
      <c r="F26" s="35" t="str">
        <f>SUBSTITUTE("Sp.man: 0.00%",".",IF(VALUE("1.2")=1.2,".",","),2)</f>
        <v>Sp.man: 0.00%</v>
      </c>
      <c r="G26" s="35" t="str">
        <f>SUBSTITUTE("Sp.uti: 0.00%",".",IF(VALUE("1.2")=1.2,".",","),2)</f>
        <v>Sp.uti: 0.00%</v>
      </c>
    </row>
    <row r="27" spans="1:9" x14ac:dyDescent="0.25">
      <c r="A27" s="36" t="s">
        <v>129</v>
      </c>
      <c r="B27" s="8"/>
      <c r="C27" s="8"/>
      <c r="D27" s="8"/>
      <c r="E27" s="8"/>
      <c r="F27" s="8"/>
      <c r="G27" s="8"/>
    </row>
    <row r="28" spans="1:9" x14ac:dyDescent="0.25">
      <c r="A28" s="8"/>
      <c r="B28" s="8"/>
      <c r="C28" s="8"/>
      <c r="D28" s="8"/>
      <c r="E28" s="8"/>
      <c r="F28" s="8"/>
      <c r="G28" s="8"/>
    </row>
    <row r="29" spans="1:9" x14ac:dyDescent="0.25">
      <c r="A29" s="42" t="s">
        <v>27</v>
      </c>
      <c r="B29" s="43"/>
      <c r="C29" s="43"/>
      <c r="D29" s="43"/>
      <c r="E29" s="43"/>
      <c r="F29" s="43"/>
      <c r="G29" s="43"/>
      <c r="H29" s="44"/>
      <c r="I29" s="45"/>
    </row>
    <row r="30" spans="1:9" x14ac:dyDescent="0.25">
      <c r="A30" s="47" t="s">
        <v>130</v>
      </c>
      <c r="B30" s="47"/>
      <c r="C30" s="47"/>
      <c r="D30" s="47"/>
      <c r="E30" s="47"/>
      <c r="F30" s="47"/>
      <c r="G30" s="47"/>
      <c r="H30" s="47"/>
      <c r="I30" s="47"/>
    </row>
    <row r="31" spans="1:9" x14ac:dyDescent="0.25">
      <c r="B31" s="2">
        <v>4</v>
      </c>
      <c r="C31" s="3" t="s">
        <v>131</v>
      </c>
      <c r="D31" s="5" t="s">
        <v>132</v>
      </c>
      <c r="G31" s="6">
        <v>1</v>
      </c>
    </row>
    <row r="32" spans="1:9" x14ac:dyDescent="0.25">
      <c r="D32" s="35" t="str">
        <f>SUBSTITUTE("Sp.mat: 0.00%",".",IF(VALUE("1.2")=1.2,".",","),2)</f>
        <v>Sp.mat: 0.00%</v>
      </c>
      <c r="F32" s="35" t="str">
        <f>SUBSTITUTE("Sp.man: 0.00%",".",IF(VALUE("1.2")=1.2,".",","),2)</f>
        <v>Sp.man: 0.00%</v>
      </c>
      <c r="G32" s="35" t="str">
        <f>SUBSTITUTE("Sp.uti: 0.00%",".",IF(VALUE("1.2")=1.2,".",","),2)</f>
        <v>Sp.uti: 0.00%</v>
      </c>
    </row>
    <row r="33" spans="1:9" x14ac:dyDescent="0.25">
      <c r="A33" s="36" t="s">
        <v>133</v>
      </c>
      <c r="B33" s="8"/>
      <c r="C33" s="8"/>
      <c r="D33" s="8"/>
      <c r="E33" s="8"/>
      <c r="F33" s="8"/>
      <c r="G33" s="8"/>
    </row>
    <row r="34" spans="1:9" x14ac:dyDescent="0.25">
      <c r="A34" s="8"/>
      <c r="B34" s="8"/>
      <c r="C34" s="8"/>
      <c r="D34" s="8"/>
      <c r="E34" s="8"/>
      <c r="F34" s="8"/>
      <c r="G34" s="8"/>
    </row>
    <row r="35" spans="1:9" x14ac:dyDescent="0.25">
      <c r="A35" s="42" t="s">
        <v>27</v>
      </c>
      <c r="B35" s="43"/>
      <c r="C35" s="43"/>
      <c r="D35" s="43"/>
      <c r="E35" s="43"/>
      <c r="F35" s="43"/>
      <c r="G35" s="43"/>
      <c r="H35" s="44"/>
      <c r="I35" s="45"/>
    </row>
    <row r="36" spans="1:9" x14ac:dyDescent="0.25">
      <c r="A36" s="47" t="s">
        <v>134</v>
      </c>
      <c r="B36" s="47"/>
      <c r="C36" s="47"/>
      <c r="D36" s="47"/>
      <c r="E36" s="47"/>
      <c r="F36" s="47"/>
      <c r="G36" s="47"/>
      <c r="H36" s="47"/>
      <c r="I36" s="47"/>
    </row>
    <row r="37" spans="1:9" x14ac:dyDescent="0.25">
      <c r="B37" s="2">
        <v>5</v>
      </c>
      <c r="C37" s="3" t="s">
        <v>135</v>
      </c>
      <c r="D37" s="5" t="s">
        <v>132</v>
      </c>
      <c r="G37" s="6">
        <v>4</v>
      </c>
    </row>
    <row r="38" spans="1:9" x14ac:dyDescent="0.25">
      <c r="D38" s="35" t="str">
        <f>SUBSTITUTE("Sp.mat: 0.00%",".",IF(VALUE("1.2")=1.2,".",","),2)</f>
        <v>Sp.mat: 0.00%</v>
      </c>
      <c r="F38" s="35" t="str">
        <f>SUBSTITUTE("Sp.man: 0.00%",".",IF(VALUE("1.2")=1.2,".",","),2)</f>
        <v>Sp.man: 0.00%</v>
      </c>
      <c r="G38" s="35" t="str">
        <f>SUBSTITUTE("Sp.uti: 0.00%",".",IF(VALUE("1.2")=1.2,".",","),2)</f>
        <v>Sp.uti: 0.00%</v>
      </c>
    </row>
    <row r="39" spans="1:9" x14ac:dyDescent="0.25">
      <c r="A39" s="36" t="s">
        <v>136</v>
      </c>
      <c r="B39" s="8"/>
      <c r="C39" s="8"/>
      <c r="D39" s="8"/>
      <c r="E39" s="8"/>
      <c r="F39" s="8"/>
      <c r="G39" s="8"/>
    </row>
    <row r="40" spans="1:9" x14ac:dyDescent="0.25">
      <c r="A40" s="8"/>
      <c r="B40" s="8"/>
      <c r="C40" s="8"/>
      <c r="D40" s="8"/>
      <c r="E40" s="8"/>
      <c r="F40" s="8"/>
      <c r="G40" s="8"/>
    </row>
    <row r="41" spans="1:9" x14ac:dyDescent="0.25">
      <c r="A41" s="42" t="s">
        <v>27</v>
      </c>
      <c r="B41" s="43"/>
      <c r="C41" s="43"/>
      <c r="D41" s="43"/>
      <c r="E41" s="43"/>
      <c r="F41" s="43"/>
      <c r="G41" s="43"/>
      <c r="H41" s="44"/>
      <c r="I41" s="45"/>
    </row>
    <row r="42" spans="1:9" x14ac:dyDescent="0.25">
      <c r="A42" s="47" t="s">
        <v>137</v>
      </c>
      <c r="B42" s="47"/>
      <c r="C42" s="47"/>
      <c r="D42" s="47"/>
      <c r="E42" s="47"/>
      <c r="F42" s="47"/>
      <c r="G42" s="47"/>
      <c r="H42" s="47"/>
      <c r="I42" s="47"/>
    </row>
    <row r="43" spans="1:9" x14ac:dyDescent="0.25">
      <c r="B43" s="2">
        <v>6</v>
      </c>
      <c r="C43" s="3" t="s">
        <v>138</v>
      </c>
      <c r="D43" s="5" t="s">
        <v>132</v>
      </c>
      <c r="G43" s="6">
        <v>4</v>
      </c>
    </row>
    <row r="44" spans="1:9" x14ac:dyDescent="0.25">
      <c r="D44" s="35" t="str">
        <f>SUBSTITUTE("Sp.mat: 0.00%",".",IF(VALUE("1.2")=1.2,".",","),2)</f>
        <v>Sp.mat: 0.00%</v>
      </c>
      <c r="F44" s="35" t="str">
        <f>SUBSTITUTE("Sp.man: 0.00%",".",IF(VALUE("1.2")=1.2,".",","),2)</f>
        <v>Sp.man: 0.00%</v>
      </c>
      <c r="G44" s="35" t="str">
        <f>SUBSTITUTE("Sp.uti: 0.00%",".",IF(VALUE("1.2")=1.2,".",","),2)</f>
        <v>Sp.uti: 0.00%</v>
      </c>
    </row>
    <row r="45" spans="1:9" x14ac:dyDescent="0.25">
      <c r="A45" s="36" t="s">
        <v>139</v>
      </c>
      <c r="B45" s="8"/>
      <c r="C45" s="8"/>
      <c r="D45" s="8"/>
      <c r="E45" s="8"/>
      <c r="F45" s="8"/>
      <c r="G45" s="8"/>
    </row>
    <row r="46" spans="1:9" x14ac:dyDescent="0.25">
      <c r="A46" s="8"/>
      <c r="B46" s="8"/>
      <c r="C46" s="8"/>
      <c r="D46" s="8"/>
      <c r="E46" s="8"/>
      <c r="F46" s="8"/>
      <c r="G46" s="8"/>
    </row>
    <row r="47" spans="1:9" x14ac:dyDescent="0.25">
      <c r="A47" s="38" t="s">
        <v>27</v>
      </c>
      <c r="B47" s="39"/>
      <c r="C47" s="39"/>
      <c r="D47" s="39"/>
      <c r="E47" s="39"/>
      <c r="F47" s="39"/>
      <c r="G47" s="39"/>
      <c r="H47" s="40"/>
      <c r="I47" s="41"/>
    </row>
    <row r="48" spans="1:9" x14ac:dyDescent="0.25">
      <c r="B48" s="2">
        <v>7</v>
      </c>
      <c r="C48" s="3" t="s">
        <v>140</v>
      </c>
      <c r="D48" s="5" t="s">
        <v>132</v>
      </c>
      <c r="G48" s="6">
        <v>1</v>
      </c>
    </row>
    <row r="49" spans="1:9" x14ac:dyDescent="0.25">
      <c r="D49" s="35" t="str">
        <f>SUBSTITUTE("Sp.mat: 0.00%",".",IF(VALUE("1.2")=1.2,".",","),2)</f>
        <v>Sp.mat: 0.00%</v>
      </c>
      <c r="F49" s="35" t="str">
        <f>SUBSTITUTE("Sp.man: 0.00%",".",IF(VALUE("1.2")=1.2,".",","),2)</f>
        <v>Sp.man: 0.00%</v>
      </c>
      <c r="G49" s="35" t="str">
        <f>SUBSTITUTE("Sp.uti: 0.00%",".",IF(VALUE("1.2")=1.2,".",","),2)</f>
        <v>Sp.uti: 0.00%</v>
      </c>
    </row>
    <row r="50" spans="1:9" x14ac:dyDescent="0.25">
      <c r="A50" s="36" t="s">
        <v>141</v>
      </c>
      <c r="B50" s="8"/>
      <c r="C50" s="8"/>
      <c r="D50" s="8"/>
      <c r="E50" s="8"/>
      <c r="F50" s="8"/>
      <c r="G50" s="8"/>
    </row>
    <row r="51" spans="1:9" x14ac:dyDescent="0.25">
      <c r="A51" s="8"/>
      <c r="B51" s="8"/>
      <c r="C51" s="8"/>
      <c r="D51" s="8"/>
      <c r="E51" s="8"/>
      <c r="F51" s="8"/>
      <c r="G51" s="8"/>
    </row>
    <row r="52" spans="1:9" x14ac:dyDescent="0.25">
      <c r="A52" s="38" t="s">
        <v>27</v>
      </c>
      <c r="B52" s="39"/>
      <c r="C52" s="39"/>
      <c r="D52" s="39"/>
      <c r="E52" s="39"/>
      <c r="F52" s="39"/>
      <c r="G52" s="39"/>
      <c r="H52" s="40"/>
      <c r="I52" s="41"/>
    </row>
    <row r="53" spans="1:9" x14ac:dyDescent="0.25">
      <c r="B53" s="2">
        <v>16</v>
      </c>
      <c r="C53" s="3" t="s">
        <v>142</v>
      </c>
      <c r="D53" s="5" t="s">
        <v>132</v>
      </c>
      <c r="G53" s="6">
        <v>3</v>
      </c>
    </row>
    <row r="54" spans="1:9" x14ac:dyDescent="0.25">
      <c r="D54" s="35" t="str">
        <f>SUBSTITUTE("Sp.mat: 0.00%",".",IF(VALUE("1.2")=1.2,".",","),2)</f>
        <v>Sp.mat: 0.00%</v>
      </c>
      <c r="F54" s="35" t="str">
        <f>SUBSTITUTE("Sp.man: 0.00%",".",IF(VALUE("1.2")=1.2,".",","),2)</f>
        <v>Sp.man: 0.00%</v>
      </c>
      <c r="G54" s="35" t="str">
        <f>SUBSTITUTE("Sp.uti: 0.00%",".",IF(VALUE("1.2")=1.2,".",","),2)</f>
        <v>Sp.uti: 0.00%</v>
      </c>
    </row>
    <row r="55" spans="1:9" x14ac:dyDescent="0.25">
      <c r="A55" s="36" t="s">
        <v>143</v>
      </c>
      <c r="B55" s="8"/>
      <c r="C55" s="8"/>
      <c r="D55" s="8"/>
      <c r="E55" s="8"/>
      <c r="F55" s="8"/>
      <c r="G55" s="8"/>
    </row>
    <row r="56" spans="1:9" x14ac:dyDescent="0.25">
      <c r="A56" s="8"/>
      <c r="B56" s="8"/>
      <c r="C56" s="8"/>
      <c r="D56" s="8"/>
      <c r="E56" s="8"/>
      <c r="F56" s="8"/>
      <c r="G56" s="8"/>
    </row>
    <row r="57" spans="1:9" x14ac:dyDescent="0.25">
      <c r="A57" s="42" t="s">
        <v>27</v>
      </c>
      <c r="B57" s="43"/>
      <c r="C57" s="43"/>
      <c r="D57" s="43"/>
      <c r="E57" s="43"/>
      <c r="F57" s="43"/>
      <c r="G57" s="43"/>
      <c r="H57" s="44"/>
      <c r="I57" s="45"/>
    </row>
    <row r="58" spans="1:9" x14ac:dyDescent="0.25">
      <c r="A58" s="47" t="s">
        <v>144</v>
      </c>
      <c r="B58" s="47"/>
      <c r="C58" s="47"/>
      <c r="D58" s="47"/>
      <c r="E58" s="47"/>
      <c r="F58" s="47"/>
      <c r="G58" s="47"/>
      <c r="H58" s="47"/>
      <c r="I58" s="47"/>
    </row>
    <row r="59" spans="1:9" x14ac:dyDescent="0.25">
      <c r="B59" s="2">
        <v>20</v>
      </c>
      <c r="C59" s="3" t="s">
        <v>145</v>
      </c>
      <c r="D59" s="5" t="s">
        <v>132</v>
      </c>
      <c r="G59" s="6">
        <v>1</v>
      </c>
    </row>
    <row r="60" spans="1:9" x14ac:dyDescent="0.25">
      <c r="D60" s="35" t="str">
        <f>SUBSTITUTE("Sp.mat: 0.00%",".",IF(VALUE("1.2")=1.2,".",","),2)</f>
        <v>Sp.mat: 0.00%</v>
      </c>
      <c r="F60" s="35" t="str">
        <f>SUBSTITUTE("Sp.man: 0.00%",".",IF(VALUE("1.2")=1.2,".",","),2)</f>
        <v>Sp.man: 0.00%</v>
      </c>
      <c r="G60" s="35" t="str">
        <f>SUBSTITUTE("Sp.uti: 0.00%",".",IF(VALUE("1.2")=1.2,".",","),2)</f>
        <v>Sp.uti: 0.00%</v>
      </c>
    </row>
    <row r="61" spans="1:9" x14ac:dyDescent="0.25">
      <c r="A61" s="36" t="s">
        <v>146</v>
      </c>
      <c r="B61" s="8"/>
      <c r="C61" s="8"/>
      <c r="D61" s="8"/>
      <c r="E61" s="8"/>
      <c r="F61" s="8"/>
      <c r="G61" s="8"/>
    </row>
    <row r="62" spans="1:9" x14ac:dyDescent="0.25">
      <c r="A62" s="8"/>
      <c r="B62" s="8"/>
      <c r="C62" s="8"/>
      <c r="D62" s="8"/>
      <c r="E62" s="8"/>
      <c r="F62" s="8"/>
      <c r="G62" s="8"/>
    </row>
    <row r="63" spans="1:9" x14ac:dyDescent="0.25">
      <c r="A63" s="42" t="s">
        <v>147</v>
      </c>
      <c r="B63" s="43"/>
      <c r="C63" s="43"/>
      <c r="D63" s="43"/>
      <c r="E63" s="43"/>
      <c r="F63" s="43"/>
      <c r="G63" s="43"/>
      <c r="H63" s="44"/>
      <c r="I63" s="45"/>
    </row>
    <row r="64" spans="1:9" x14ac:dyDescent="0.25">
      <c r="A64" s="47" t="s">
        <v>148</v>
      </c>
      <c r="B64" s="47"/>
      <c r="C64" s="47"/>
      <c r="D64" s="47"/>
      <c r="E64" s="47"/>
      <c r="F64" s="47"/>
      <c r="G64" s="47"/>
      <c r="H64" s="47"/>
      <c r="I64" s="47"/>
    </row>
    <row r="65" spans="1:19" x14ac:dyDescent="0.25">
      <c r="B65" s="2">
        <v>21</v>
      </c>
      <c r="C65" s="3" t="s">
        <v>149</v>
      </c>
      <c r="D65" s="5" t="s">
        <v>132</v>
      </c>
      <c r="G65" s="6">
        <v>1</v>
      </c>
    </row>
    <row r="66" spans="1:19" x14ac:dyDescent="0.25">
      <c r="D66" s="35" t="str">
        <f>SUBSTITUTE("Sp.mat: 0.00%",".",IF(VALUE("1.2")=1.2,".",","),2)</f>
        <v>Sp.mat: 0.00%</v>
      </c>
      <c r="F66" s="35" t="str">
        <f>SUBSTITUTE("Sp.man: 0.00%",".",IF(VALUE("1.2")=1.2,".",","),2)</f>
        <v>Sp.man: 0.00%</v>
      </c>
      <c r="G66" s="35" t="str">
        <f>SUBSTITUTE("Sp.uti: 0.00%",".",IF(VALUE("1.2")=1.2,".",","),2)</f>
        <v>Sp.uti: 0.00%</v>
      </c>
    </row>
    <row r="67" spans="1:19" x14ac:dyDescent="0.25">
      <c r="A67" s="36" t="s">
        <v>150</v>
      </c>
      <c r="B67" s="8"/>
      <c r="C67" s="8"/>
      <c r="D67" s="8"/>
      <c r="E67" s="8"/>
      <c r="F67" s="8"/>
      <c r="G67" s="8"/>
    </row>
    <row r="68" spans="1:19" x14ac:dyDescent="0.25">
      <c r="A68" s="8"/>
      <c r="B68" s="8"/>
      <c r="C68" s="8"/>
      <c r="D68" s="8"/>
      <c r="E68" s="8"/>
      <c r="F68" s="8"/>
      <c r="G68" s="8"/>
    </row>
    <row r="69" spans="1:19" x14ac:dyDescent="0.25">
      <c r="A69" s="38" t="s">
        <v>27</v>
      </c>
      <c r="B69" s="39"/>
      <c r="C69" s="39"/>
      <c r="D69" s="39"/>
      <c r="E69" s="39"/>
      <c r="F69" s="39"/>
      <c r="G69" s="39"/>
      <c r="H69" s="40"/>
      <c r="I69" s="41"/>
    </row>
    <row r="70" spans="1:19" x14ac:dyDescent="0.25">
      <c r="B70" s="2">
        <v>26</v>
      </c>
      <c r="C70" s="3" t="s">
        <v>151</v>
      </c>
      <c r="D70" s="5" t="s">
        <v>132</v>
      </c>
      <c r="G70" s="6">
        <v>12</v>
      </c>
    </row>
    <row r="71" spans="1:19" x14ac:dyDescent="0.25">
      <c r="D71" s="35" t="str">
        <f>SUBSTITUTE("Sp.mat: 0.00%",".",IF(VALUE("1.2")=1.2,".",","),2)</f>
        <v>Sp.mat: 0.00%</v>
      </c>
      <c r="F71" s="35" t="str">
        <f>SUBSTITUTE("Sp.man: 0.00%",".",IF(VALUE("1.2")=1.2,".",","),2)</f>
        <v>Sp.man: 0.00%</v>
      </c>
      <c r="G71" s="35" t="str">
        <f>SUBSTITUTE("Sp.uti: 0.00%",".",IF(VALUE("1.2")=1.2,".",","),2)</f>
        <v>Sp.uti: 0.00%</v>
      </c>
    </row>
    <row r="72" spans="1:19" x14ac:dyDescent="0.25">
      <c r="A72" s="36" t="s">
        <v>152</v>
      </c>
      <c r="B72" s="8"/>
      <c r="C72" s="8"/>
      <c r="D72" s="8"/>
      <c r="E72" s="8"/>
      <c r="F72" s="8"/>
      <c r="G72" s="8"/>
    </row>
    <row r="73" spans="1:19" x14ac:dyDescent="0.25">
      <c r="A73" s="8"/>
      <c r="B73" s="8"/>
      <c r="C73" s="8"/>
      <c r="D73" s="8"/>
      <c r="E73" s="8"/>
      <c r="F73" s="8"/>
      <c r="G73" s="8"/>
    </row>
    <row r="74" spans="1:19" x14ac:dyDescent="0.25">
      <c r="A74" s="42" t="s">
        <v>27</v>
      </c>
      <c r="B74" s="43"/>
      <c r="C74" s="43"/>
      <c r="D74" s="43"/>
      <c r="E74" s="43"/>
      <c r="F74" s="43"/>
      <c r="G74" s="43"/>
      <c r="H74" s="44"/>
      <c r="I74" s="45"/>
    </row>
    <row r="75" spans="1:19" x14ac:dyDescent="0.25">
      <c r="A75" s="46" t="s">
        <v>153</v>
      </c>
      <c r="B75" s="46"/>
      <c r="C75" s="46"/>
      <c r="D75" s="46"/>
      <c r="E75" s="46"/>
      <c r="F75" s="46"/>
      <c r="G75" s="46"/>
      <c r="H75" s="46"/>
      <c r="I75" s="46"/>
    </row>
    <row r="76" spans="1:19" x14ac:dyDescent="0.25">
      <c r="A76" s="39" t="s">
        <v>154</v>
      </c>
      <c r="B76" s="39"/>
      <c r="C76" s="39"/>
      <c r="D76" s="39"/>
      <c r="E76" s="39"/>
      <c r="F76" s="39"/>
      <c r="G76" s="39"/>
      <c r="H76" s="39"/>
      <c r="I76" s="39"/>
    </row>
    <row r="77" spans="1:19" x14ac:dyDescent="0.25">
      <c r="B77" s="48" t="s">
        <v>68</v>
      </c>
      <c r="E77" s="4">
        <f>SUMIF(J13:J74,"1",I13:I74)</f>
        <v>0</v>
      </c>
      <c r="F77" s="4">
        <f>SUMIF(J13:J74,"2",I13:I74)</f>
        <v>0</v>
      </c>
      <c r="G77" s="4">
        <f>SUMIF(J13:J74,"3",I13:I74)</f>
        <v>0</v>
      </c>
      <c r="H77" s="4">
        <f>SUMIF(J13:J74,"4",I13:I74)</f>
        <v>0</v>
      </c>
      <c r="I77" s="4">
        <f>SUMIF(J13:J74,"5",I13:I74)</f>
        <v>0</v>
      </c>
      <c r="K77" s="4">
        <f>SUMIF(J13:J74,"3",K13:K74)</f>
        <v>0</v>
      </c>
      <c r="L77" s="4">
        <f>SUMIF(J13:J74,"3",L13:L74)</f>
        <v>0</v>
      </c>
      <c r="M77" s="4">
        <f>SUMIF(J13:J74,"3",M13:M74)</f>
        <v>0</v>
      </c>
      <c r="N77" s="4">
        <f>SUMIF(J13:J74,"4",N13:N74)</f>
        <v>0</v>
      </c>
      <c r="O77" s="4">
        <f>SUMIF(J13:J74,"4",O13:O74)</f>
        <v>0</v>
      </c>
      <c r="P77" s="4">
        <f>SUMIF(J13:J74,"4",P13:P74)</f>
        <v>0</v>
      </c>
      <c r="Q77" s="4">
        <f>SUMIF(J13:J74,"4",Q13:Q74)</f>
        <v>0</v>
      </c>
      <c r="R77" s="4">
        <f>SUMIF(J13:J74,"4",R13:R74)</f>
        <v>0</v>
      </c>
      <c r="S77" s="4">
        <f>SUMIF(J13:J74,"4",S13:S74)</f>
        <v>0</v>
      </c>
    </row>
    <row r="78" spans="1:19" hidden="1" x14ac:dyDescent="0.25">
      <c r="B78" s="48" t="s">
        <v>69</v>
      </c>
    </row>
    <row r="79" spans="1:19" hidden="1" x14ac:dyDescent="0.25">
      <c r="B79" s="48" t="s">
        <v>70</v>
      </c>
      <c r="G79" s="4">
        <f>$K$77*1</f>
        <v>0</v>
      </c>
    </row>
    <row r="80" spans="1:19" hidden="1" x14ac:dyDescent="0.25">
      <c r="B80" s="48" t="s">
        <v>71</v>
      </c>
      <c r="G80" s="4">
        <f>$L$77*1</f>
        <v>0</v>
      </c>
    </row>
    <row r="81" spans="2:9" hidden="1" x14ac:dyDescent="0.25">
      <c r="B81" s="48" t="s">
        <v>72</v>
      </c>
      <c r="G81" s="4">
        <f>G77-G79-G80</f>
        <v>0</v>
      </c>
    </row>
    <row r="82" spans="2:9" hidden="1" x14ac:dyDescent="0.25">
      <c r="B82" s="48" t="s">
        <v>73</v>
      </c>
      <c r="E82" s="4">
        <f>IF("G"="Nu",0*1,0)</f>
        <v>0</v>
      </c>
      <c r="I82" s="4">
        <f>E82</f>
        <v>0</v>
      </c>
    </row>
    <row r="83" spans="2:9" hidden="1" x14ac:dyDescent="0.25">
      <c r="B83" s="48" t="s">
        <v>74</v>
      </c>
      <c r="D83" s="49" t="str">
        <f>CONCATENATE(TEXT(0,REPLACE("#.####",2,1,"."))," x")</f>
        <v>. x</v>
      </c>
      <c r="E83" s="4">
        <f>IF("G"="Nu",0*1,0)</f>
        <v>0</v>
      </c>
      <c r="I83" s="4">
        <f>E83*0</f>
        <v>0</v>
      </c>
    </row>
    <row r="84" spans="2:9" x14ac:dyDescent="0.25">
      <c r="B84" s="48" t="s">
        <v>75</v>
      </c>
      <c r="E84" s="4">
        <f>0</f>
        <v>0</v>
      </c>
      <c r="F84" s="4">
        <f>0</f>
        <v>0</v>
      </c>
      <c r="G84" s="4">
        <f>0</f>
        <v>0</v>
      </c>
      <c r="H84" s="4">
        <f>IF(H77=0,1,H95/H77)</f>
        <v>1</v>
      </c>
    </row>
    <row r="85" spans="2:9" x14ac:dyDescent="0.25">
      <c r="B85" s="50" t="s">
        <v>76</v>
      </c>
      <c r="C85" s="51"/>
      <c r="D85" s="52"/>
      <c r="E85" s="53"/>
      <c r="F85" s="53"/>
      <c r="G85" s="54"/>
      <c r="H85" s="37"/>
      <c r="I85" s="55"/>
    </row>
    <row r="86" spans="2:9" hidden="1" x14ac:dyDescent="0.25">
      <c r="B86" s="56" t="str">
        <f>CONCATENATE("  ","Impozit manopera        ")</f>
        <v xml:space="preserve">  Impozit manopera        </v>
      </c>
      <c r="D86" s="49">
        <f>0</f>
        <v>0</v>
      </c>
      <c r="F86" s="4">
        <f>F77*F84*D86</f>
        <v>0</v>
      </c>
      <c r="I86" s="57">
        <f>F86</f>
        <v>0</v>
      </c>
    </row>
    <row r="87" spans="2:9" x14ac:dyDescent="0.25">
      <c r="B87" s="56" t="str">
        <f>CONCATENATE("  ","C.A.S.                  ")</f>
        <v xml:space="preserve">  C.A.S.                  </v>
      </c>
      <c r="D87" s="49">
        <f>0</f>
        <v>0</v>
      </c>
      <c r="F87" s="4">
        <f>(F77*F84+F86)*D87</f>
        <v>0</v>
      </c>
      <c r="I87" s="4">
        <f>F87</f>
        <v>0</v>
      </c>
    </row>
    <row r="88" spans="2:9" x14ac:dyDescent="0.25">
      <c r="B88" s="56" t="str">
        <f>CONCATENATE("  ","C.A.S.S.                ")</f>
        <v xml:space="preserve">  C.A.S.S.                </v>
      </c>
      <c r="D88" s="49">
        <f>0</f>
        <v>0</v>
      </c>
      <c r="F88" s="4">
        <f>(F77*F84+F86)*D88</f>
        <v>0</v>
      </c>
      <c r="I88" s="4">
        <f>F88</f>
        <v>0</v>
      </c>
    </row>
    <row r="89" spans="2:9" x14ac:dyDescent="0.25">
      <c r="B89" s="56" t="str">
        <f>CONCATENATE("  ","Aj.somaj                ")</f>
        <v xml:space="preserve">  Aj.somaj                </v>
      </c>
      <c r="D89" s="49">
        <f>0</f>
        <v>0</v>
      </c>
      <c r="F89" s="4">
        <f>(F77*F84+F86)*D89</f>
        <v>0</v>
      </c>
      <c r="I89" s="4">
        <f>F89</f>
        <v>0</v>
      </c>
    </row>
    <row r="90" spans="2:9" x14ac:dyDescent="0.25">
      <c r="B90" s="56" t="str">
        <f>CONCATENATE("  ","Acc. munca, boli profes.")</f>
        <v xml:space="preserve">  Acc. munca, boli profes.</v>
      </c>
      <c r="D90" s="49">
        <f>0</f>
        <v>0</v>
      </c>
      <c r="F90" s="4">
        <f>(F77*F84+F86)*D90</f>
        <v>0</v>
      </c>
      <c r="I90" s="4">
        <f>F90</f>
        <v>0</v>
      </c>
    </row>
    <row r="91" spans="2:9" x14ac:dyDescent="0.25">
      <c r="B91" s="56" t="str">
        <f>CONCATENATE("  ","Contr.Concedii Medicale ")</f>
        <v xml:space="preserve">  Contr.Concedii Medicale </v>
      </c>
      <c r="D91" s="49">
        <f>0</f>
        <v>0</v>
      </c>
      <c r="F91" s="4">
        <f>(F77*F84+F86)*D91</f>
        <v>0</v>
      </c>
      <c r="I91" s="4">
        <f>F91</f>
        <v>0</v>
      </c>
    </row>
    <row r="92" spans="2:9" x14ac:dyDescent="0.25">
      <c r="B92" s="56" t="str">
        <f>CONCATENATE("  ","Comision ITM            ")</f>
        <v xml:space="preserve">  Comision ITM            </v>
      </c>
      <c r="D92" s="49">
        <f>0</f>
        <v>0</v>
      </c>
      <c r="F92" s="4">
        <f>(F77*F84+F86)*D92</f>
        <v>0</v>
      </c>
      <c r="I92" s="4">
        <f>F92</f>
        <v>0</v>
      </c>
    </row>
    <row r="93" spans="2:9" x14ac:dyDescent="0.25">
      <c r="B93" s="56" t="str">
        <f>CONCATENATE("  ","Fond garantare salarii  ")</f>
        <v xml:space="preserve">  Fond garantare salarii  </v>
      </c>
      <c r="D93" s="49">
        <f>0</f>
        <v>0</v>
      </c>
      <c r="F93" s="4">
        <f>(F77*F84+F86)*D93</f>
        <v>0</v>
      </c>
      <c r="I93" s="4">
        <f>F93</f>
        <v>0</v>
      </c>
    </row>
    <row r="94" spans="2:9" hidden="1" x14ac:dyDescent="0.25">
      <c r="B94" s="56" t="str">
        <f>CONCATENATE("  ","Chelt.tr.aprov.,depozit.")</f>
        <v xml:space="preserve">  Chelt.tr.aprov.,depozit.</v>
      </c>
      <c r="D94" s="49">
        <f>0</f>
        <v>0</v>
      </c>
      <c r="E94" s="4">
        <f>(E77+I82+I83)*E84*D94</f>
        <v>0</v>
      </c>
      <c r="I94" s="4">
        <f>E94</f>
        <v>0</v>
      </c>
    </row>
    <row r="95" spans="2:9" x14ac:dyDescent="0.25">
      <c r="B95" s="50" t="s">
        <v>77</v>
      </c>
      <c r="C95" s="51"/>
      <c r="D95" s="52"/>
      <c r="E95" s="55">
        <f>(E77+I82+I83)*E84+E94</f>
        <v>0</v>
      </c>
      <c r="F95" s="55">
        <f>F77*F84+F86+F87+F88+F89+F90+F91+F92+F93</f>
        <v>0</v>
      </c>
      <c r="G95" s="55">
        <f>G77*G84</f>
        <v>0</v>
      </c>
      <c r="H95" s="55">
        <f>($N$77*0+$O$77*0+$P$77*0)*1</f>
        <v>0</v>
      </c>
      <c r="I95" s="55">
        <f>SUM(E95:H95)</f>
        <v>0</v>
      </c>
    </row>
    <row r="96" spans="2:9" x14ac:dyDescent="0.25">
      <c r="B96" s="50" t="s">
        <v>78</v>
      </c>
      <c r="C96" s="51"/>
      <c r="D96" s="58">
        <f>0</f>
        <v>0</v>
      </c>
      <c r="E96" s="53" t="s">
        <v>79</v>
      </c>
      <c r="F96" s="53"/>
      <c r="G96" s="54"/>
      <c r="H96" s="37"/>
      <c r="I96" s="55">
        <f>I95*D96</f>
        <v>0</v>
      </c>
    </row>
    <row r="97" spans="1:9" x14ac:dyDescent="0.25">
      <c r="B97" s="50" t="s">
        <v>80</v>
      </c>
      <c r="C97" s="51"/>
      <c r="D97" s="58">
        <f>0</f>
        <v>0</v>
      </c>
      <c r="E97" s="53" t="s">
        <v>81</v>
      </c>
      <c r="F97" s="53"/>
      <c r="G97" s="54"/>
      <c r="H97" s="37"/>
      <c r="I97" s="55">
        <f>(I95+I96)*D97</f>
        <v>0</v>
      </c>
    </row>
    <row r="98" spans="1:9" hidden="1" x14ac:dyDescent="0.25">
      <c r="B98" s="48" t="s">
        <v>73</v>
      </c>
      <c r="D98" s="53" t="str">
        <f>CONCATENATE(TEXT(0,REPLACE("#.####",2,1,"."))," x")</f>
        <v>. x</v>
      </c>
      <c r="E98" s="4">
        <f>IF("G"="Nu",0*1,0)</f>
        <v>0</v>
      </c>
      <c r="I98" s="4">
        <f>E98*0</f>
        <v>0</v>
      </c>
    </row>
    <row r="99" spans="1:9" hidden="1" x14ac:dyDescent="0.25">
      <c r="B99" s="48" t="s">
        <v>74</v>
      </c>
      <c r="D99" s="49" t="str">
        <f>CONCATENATE(TEXT(0,REPLACE("#.####",2,1,"."))," x ",TEXT(0,REPLACE("#.####",2,1,"."))," x")</f>
        <v>. x . x</v>
      </c>
      <c r="E99" s="4">
        <f>IF("G"="Nu",0*1,0)</f>
        <v>0</v>
      </c>
      <c r="I99" s="4">
        <f>E99*0*0</f>
        <v>0</v>
      </c>
    </row>
    <row r="100" spans="1:9" x14ac:dyDescent="0.25">
      <c r="B100" s="50" t="s">
        <v>82</v>
      </c>
      <c r="C100" s="51"/>
      <c r="D100" s="60" t="s">
        <v>83</v>
      </c>
      <c r="E100" s="53"/>
      <c r="F100" s="53"/>
      <c r="G100" s="54"/>
      <c r="H100" s="37"/>
      <c r="I100" s="55">
        <f>I95+I96+I97+I98+I99</f>
        <v>0</v>
      </c>
    </row>
    <row r="101" spans="1:9" x14ac:dyDescent="0.25">
      <c r="B101" s="59"/>
      <c r="C101" s="51"/>
      <c r="D101" s="52"/>
      <c r="E101" s="53"/>
      <c r="F101" s="53"/>
      <c r="G101" s="54"/>
      <c r="H101" s="37"/>
      <c r="I101" s="55"/>
    </row>
    <row r="103" spans="1:9" x14ac:dyDescent="0.25">
      <c r="A103" s="62" t="s">
        <v>155</v>
      </c>
    </row>
    <row r="104" spans="1:9" x14ac:dyDescent="0.25">
      <c r="A104" s="62" t="s">
        <v>156</v>
      </c>
    </row>
  </sheetData>
  <mergeCells count="36">
    <mergeCell ref="A67:G68"/>
    <mergeCell ref="A69:G69"/>
    <mergeCell ref="A72:G73"/>
    <mergeCell ref="A74:G74"/>
    <mergeCell ref="A75:I75"/>
    <mergeCell ref="A76:I76"/>
    <mergeCell ref="A55:G56"/>
    <mergeCell ref="A57:G57"/>
    <mergeCell ref="A58:I58"/>
    <mergeCell ref="A61:G62"/>
    <mergeCell ref="A63:G63"/>
    <mergeCell ref="A64:I64"/>
    <mergeCell ref="A41:G41"/>
    <mergeCell ref="A42:I42"/>
    <mergeCell ref="A45:G46"/>
    <mergeCell ref="A47:G47"/>
    <mergeCell ref="A50:G51"/>
    <mergeCell ref="A52:G52"/>
    <mergeCell ref="A29:G29"/>
    <mergeCell ref="A30:I30"/>
    <mergeCell ref="A33:G34"/>
    <mergeCell ref="A35:G35"/>
    <mergeCell ref="A36:I36"/>
    <mergeCell ref="A39:G40"/>
    <mergeCell ref="A17:G17"/>
    <mergeCell ref="A18:I18"/>
    <mergeCell ref="A21:G22"/>
    <mergeCell ref="A23:G23"/>
    <mergeCell ref="A24:I24"/>
    <mergeCell ref="A27:G28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O.OB04 D.CAT30</vt:lpstr>
      <vt:lpstr>O.OB04 D.CAT31</vt:lpstr>
      <vt:lpstr>O.OB04 D.CAT32</vt:lpstr>
      <vt:lpstr>'O.OB04 D.CAT30'!Print_Titles</vt:lpstr>
      <vt:lpstr>'O.OB04 D.CAT31'!Print_Titles</vt:lpstr>
      <vt:lpstr>'O.OB04 D.CAT32'!Print_Titles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2018-08-08T18:13:54Z</dcterms:created>
  <dcterms:modified xsi:type="dcterms:W3CDTF">2018-08-08T18:14:19Z</dcterms:modified>
</cp:coreProperties>
</file>