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.OB03 D.CAT26" sheetId="1" r:id="rId1"/>
    <sheet name="O.OB03 D.CAT27" sheetId="3" r:id="rId2"/>
    <sheet name="O.OB03 D.CAT28" sheetId="4" r:id="rId3"/>
    <sheet name="O.OB03 D.CAT29" sheetId="5" r:id="rId4"/>
  </sheets>
  <definedNames>
    <definedName name="_xlnm.Print_Titles" localSheetId="0">'O.OB03 D.CAT26'!$7:$12</definedName>
    <definedName name="_xlnm.Print_Titles" localSheetId="1">'O.OB03 D.CAT27'!$7:$12</definedName>
    <definedName name="_xlnm.Print_Titles" localSheetId="2">'O.OB03 D.CAT28'!$7:$12</definedName>
    <definedName name="_xlnm.Print_Titles" localSheetId="3">'O.OB03 D.CAT29'!$7:$12</definedName>
  </definedNames>
  <calcPr calcId="145621"/>
</workbook>
</file>

<file path=xl/calcChain.xml><?xml version="1.0" encoding="utf-8"?>
<calcChain xmlns="http://schemas.openxmlformats.org/spreadsheetml/2006/main">
  <c r="I286" i="5" l="1"/>
  <c r="E286" i="5"/>
  <c r="D286" i="5"/>
  <c r="I285" i="5"/>
  <c r="E285" i="5"/>
  <c r="D285" i="5"/>
  <c r="D284" i="5"/>
  <c r="D283" i="5"/>
  <c r="H282" i="5"/>
  <c r="G282" i="5"/>
  <c r="D281" i="5"/>
  <c r="B281" i="5"/>
  <c r="F280" i="5"/>
  <c r="I280" i="5" s="1"/>
  <c r="D280" i="5"/>
  <c r="B280" i="5"/>
  <c r="D279" i="5"/>
  <c r="B279" i="5"/>
  <c r="F278" i="5"/>
  <c r="I278" i="5" s="1"/>
  <c r="D278" i="5"/>
  <c r="B278" i="5"/>
  <c r="D277" i="5"/>
  <c r="B277" i="5"/>
  <c r="F276" i="5"/>
  <c r="I276" i="5" s="1"/>
  <c r="D276" i="5"/>
  <c r="B276" i="5"/>
  <c r="D275" i="5"/>
  <c r="B275" i="5"/>
  <c r="F274" i="5"/>
  <c r="I274" i="5" s="1"/>
  <c r="D274" i="5"/>
  <c r="B274" i="5"/>
  <c r="F273" i="5"/>
  <c r="I273" i="5" s="1"/>
  <c r="D273" i="5"/>
  <c r="B273" i="5"/>
  <c r="H271" i="5"/>
  <c r="G271" i="5"/>
  <c r="F271" i="5"/>
  <c r="E271" i="5"/>
  <c r="I270" i="5"/>
  <c r="E270" i="5"/>
  <c r="D270" i="5"/>
  <c r="I269" i="5"/>
  <c r="E269" i="5"/>
  <c r="G268" i="5"/>
  <c r="G267" i="5"/>
  <c r="G266" i="5"/>
  <c r="P264" i="5"/>
  <c r="O264" i="5"/>
  <c r="N264" i="5"/>
  <c r="S264" i="5"/>
  <c r="R264" i="5"/>
  <c r="Q264" i="5"/>
  <c r="M264" i="5"/>
  <c r="L264" i="5"/>
  <c r="K264" i="5"/>
  <c r="I264" i="5"/>
  <c r="H264" i="5"/>
  <c r="G264" i="5"/>
  <c r="F264" i="5"/>
  <c r="E264" i="5"/>
  <c r="G260" i="5"/>
  <c r="F260" i="5"/>
  <c r="D260" i="5"/>
  <c r="G255" i="5"/>
  <c r="F255" i="5"/>
  <c r="D255" i="5"/>
  <c r="G250" i="5"/>
  <c r="F250" i="5"/>
  <c r="D250" i="5"/>
  <c r="G245" i="5"/>
  <c r="F245" i="5"/>
  <c r="D245" i="5"/>
  <c r="G240" i="5"/>
  <c r="F240" i="5"/>
  <c r="D240" i="5"/>
  <c r="G235" i="5"/>
  <c r="F235" i="5"/>
  <c r="D235" i="5"/>
  <c r="G230" i="5"/>
  <c r="F230" i="5"/>
  <c r="D230" i="5"/>
  <c r="G225" i="5"/>
  <c r="F225" i="5"/>
  <c r="D225" i="5"/>
  <c r="G220" i="5"/>
  <c r="F220" i="5"/>
  <c r="D220" i="5"/>
  <c r="G215" i="5"/>
  <c r="F215" i="5"/>
  <c r="D215" i="5"/>
  <c r="G209" i="5"/>
  <c r="F209" i="5"/>
  <c r="D209" i="5"/>
  <c r="G203" i="5"/>
  <c r="F203" i="5"/>
  <c r="D203" i="5"/>
  <c r="G197" i="5"/>
  <c r="F197" i="5"/>
  <c r="D197" i="5"/>
  <c r="G191" i="5"/>
  <c r="F191" i="5"/>
  <c r="D191" i="5"/>
  <c r="G185" i="5"/>
  <c r="F185" i="5"/>
  <c r="D185" i="5"/>
  <c r="G180" i="5"/>
  <c r="F180" i="5"/>
  <c r="D180" i="5"/>
  <c r="G175" i="5"/>
  <c r="F175" i="5"/>
  <c r="D175" i="5"/>
  <c r="G170" i="5"/>
  <c r="F170" i="5"/>
  <c r="D170" i="5"/>
  <c r="G165" i="5"/>
  <c r="F165" i="5"/>
  <c r="D165" i="5"/>
  <c r="G159" i="5"/>
  <c r="F159" i="5"/>
  <c r="D159" i="5"/>
  <c r="G153" i="5"/>
  <c r="F153" i="5"/>
  <c r="D153" i="5"/>
  <c r="G148" i="5"/>
  <c r="F148" i="5"/>
  <c r="D148" i="5"/>
  <c r="G143" i="5"/>
  <c r="F143" i="5"/>
  <c r="D143" i="5"/>
  <c r="G138" i="5"/>
  <c r="F138" i="5"/>
  <c r="D138" i="5"/>
  <c r="G133" i="5"/>
  <c r="F133" i="5"/>
  <c r="D133" i="5"/>
  <c r="G128" i="5"/>
  <c r="F128" i="5"/>
  <c r="D128" i="5"/>
  <c r="G123" i="5"/>
  <c r="F123" i="5"/>
  <c r="D123" i="5"/>
  <c r="G118" i="5"/>
  <c r="F118" i="5"/>
  <c r="D118" i="5"/>
  <c r="G113" i="5"/>
  <c r="F113" i="5"/>
  <c r="D113" i="5"/>
  <c r="G107" i="5"/>
  <c r="F107" i="5"/>
  <c r="D107" i="5"/>
  <c r="G101" i="5"/>
  <c r="F101" i="5"/>
  <c r="D101" i="5"/>
  <c r="G96" i="5"/>
  <c r="F96" i="5"/>
  <c r="D96" i="5"/>
  <c r="G91" i="5"/>
  <c r="F91" i="5"/>
  <c r="D91" i="5"/>
  <c r="G86" i="5"/>
  <c r="F86" i="5"/>
  <c r="D86" i="5"/>
  <c r="G81" i="5"/>
  <c r="F81" i="5"/>
  <c r="D81" i="5"/>
  <c r="G76" i="5"/>
  <c r="F76" i="5"/>
  <c r="D76" i="5"/>
  <c r="G71" i="5"/>
  <c r="F71" i="5"/>
  <c r="D71" i="5"/>
  <c r="G65" i="5"/>
  <c r="F65" i="5"/>
  <c r="D65" i="5"/>
  <c r="G59" i="5"/>
  <c r="F59" i="5"/>
  <c r="D59" i="5"/>
  <c r="G53" i="5"/>
  <c r="F53" i="5"/>
  <c r="D53" i="5"/>
  <c r="G48" i="5"/>
  <c r="F48" i="5"/>
  <c r="D48" i="5"/>
  <c r="G42" i="5"/>
  <c r="F42" i="5"/>
  <c r="D42" i="5"/>
  <c r="G37" i="5"/>
  <c r="F37" i="5"/>
  <c r="D37" i="5"/>
  <c r="G31" i="5"/>
  <c r="F31" i="5"/>
  <c r="D31" i="5"/>
  <c r="G25" i="5"/>
  <c r="F25" i="5"/>
  <c r="D25" i="5"/>
  <c r="G20" i="5"/>
  <c r="F20" i="5"/>
  <c r="D20" i="5"/>
  <c r="G14" i="5"/>
  <c r="F14" i="5"/>
  <c r="D14" i="5"/>
  <c r="I124" i="4"/>
  <c r="E124" i="4"/>
  <c r="D124" i="4"/>
  <c r="I123" i="4"/>
  <c r="E123" i="4"/>
  <c r="D123" i="4"/>
  <c r="D122" i="4"/>
  <c r="D121" i="4"/>
  <c r="H120" i="4"/>
  <c r="G120" i="4"/>
  <c r="D119" i="4"/>
  <c r="B119" i="4"/>
  <c r="F118" i="4"/>
  <c r="I118" i="4" s="1"/>
  <c r="D118" i="4"/>
  <c r="B118" i="4"/>
  <c r="D117" i="4"/>
  <c r="B117" i="4"/>
  <c r="F116" i="4"/>
  <c r="I116" i="4" s="1"/>
  <c r="D116" i="4"/>
  <c r="B116" i="4"/>
  <c r="D115" i="4"/>
  <c r="B115" i="4"/>
  <c r="F114" i="4"/>
  <c r="I114" i="4" s="1"/>
  <c r="D114" i="4"/>
  <c r="B114" i="4"/>
  <c r="D113" i="4"/>
  <c r="B113" i="4"/>
  <c r="F112" i="4"/>
  <c r="I112" i="4" s="1"/>
  <c r="D112" i="4"/>
  <c r="B112" i="4"/>
  <c r="F111" i="4"/>
  <c r="I111" i="4" s="1"/>
  <c r="D111" i="4"/>
  <c r="B111" i="4"/>
  <c r="H109" i="4"/>
  <c r="G109" i="4"/>
  <c r="F109" i="4"/>
  <c r="E109" i="4"/>
  <c r="I108" i="4"/>
  <c r="E108" i="4"/>
  <c r="D108" i="4"/>
  <c r="I107" i="4"/>
  <c r="E107" i="4"/>
  <c r="G106" i="4"/>
  <c r="G105" i="4"/>
  <c r="G104" i="4"/>
  <c r="P102" i="4"/>
  <c r="O102" i="4"/>
  <c r="N102" i="4"/>
  <c r="S102" i="4"/>
  <c r="R102" i="4"/>
  <c r="Q102" i="4"/>
  <c r="M102" i="4"/>
  <c r="L102" i="4"/>
  <c r="K102" i="4"/>
  <c r="I102" i="4"/>
  <c r="H102" i="4"/>
  <c r="G102" i="4"/>
  <c r="F102" i="4"/>
  <c r="E102" i="4"/>
  <c r="G96" i="4"/>
  <c r="F96" i="4"/>
  <c r="D96" i="4"/>
  <c r="G91" i="4"/>
  <c r="F91" i="4"/>
  <c r="D91" i="4"/>
  <c r="G86" i="4"/>
  <c r="F86" i="4"/>
  <c r="D86" i="4"/>
  <c r="G81" i="4"/>
  <c r="F81" i="4"/>
  <c r="D81" i="4"/>
  <c r="G76" i="4"/>
  <c r="F76" i="4"/>
  <c r="D76" i="4"/>
  <c r="G71" i="4"/>
  <c r="F71" i="4"/>
  <c r="D71" i="4"/>
  <c r="G65" i="4"/>
  <c r="F65" i="4"/>
  <c r="D65" i="4"/>
  <c r="G59" i="4"/>
  <c r="F59" i="4"/>
  <c r="D59" i="4"/>
  <c r="G53" i="4"/>
  <c r="F53" i="4"/>
  <c r="D53" i="4"/>
  <c r="G48" i="4"/>
  <c r="F48" i="4"/>
  <c r="D48" i="4"/>
  <c r="G43" i="4"/>
  <c r="F43" i="4"/>
  <c r="D43" i="4"/>
  <c r="G37" i="4"/>
  <c r="F37" i="4"/>
  <c r="D37" i="4"/>
  <c r="G31" i="4"/>
  <c r="F31" i="4"/>
  <c r="D31" i="4"/>
  <c r="G25" i="4"/>
  <c r="F25" i="4"/>
  <c r="D25" i="4"/>
  <c r="G19" i="4"/>
  <c r="F19" i="4"/>
  <c r="D19" i="4"/>
  <c r="G14" i="4"/>
  <c r="F14" i="4"/>
  <c r="D14" i="4"/>
  <c r="I185" i="3"/>
  <c r="E185" i="3"/>
  <c r="D185" i="3"/>
  <c r="I184" i="3"/>
  <c r="E184" i="3"/>
  <c r="D184" i="3"/>
  <c r="D183" i="3"/>
  <c r="D182" i="3"/>
  <c r="H181" i="3"/>
  <c r="G181" i="3"/>
  <c r="D180" i="3"/>
  <c r="B180" i="3"/>
  <c r="F179" i="3"/>
  <c r="I179" i="3" s="1"/>
  <c r="D179" i="3"/>
  <c r="B179" i="3"/>
  <c r="D178" i="3"/>
  <c r="B178" i="3"/>
  <c r="F177" i="3"/>
  <c r="I177" i="3" s="1"/>
  <c r="D177" i="3"/>
  <c r="B177" i="3"/>
  <c r="D176" i="3"/>
  <c r="B176" i="3"/>
  <c r="F175" i="3"/>
  <c r="I175" i="3" s="1"/>
  <c r="D175" i="3"/>
  <c r="B175" i="3"/>
  <c r="D174" i="3"/>
  <c r="B174" i="3"/>
  <c r="F173" i="3"/>
  <c r="I173" i="3" s="1"/>
  <c r="D173" i="3"/>
  <c r="B173" i="3"/>
  <c r="F172" i="3"/>
  <c r="I172" i="3" s="1"/>
  <c r="D172" i="3"/>
  <c r="B172" i="3"/>
  <c r="H170" i="3"/>
  <c r="G170" i="3"/>
  <c r="F170" i="3"/>
  <c r="E170" i="3"/>
  <c r="I169" i="3"/>
  <c r="E169" i="3"/>
  <c r="D169" i="3"/>
  <c r="I168" i="3"/>
  <c r="E168" i="3"/>
  <c r="G167" i="3"/>
  <c r="G166" i="3"/>
  <c r="G165" i="3"/>
  <c r="P163" i="3"/>
  <c r="O163" i="3"/>
  <c r="N163" i="3"/>
  <c r="S163" i="3"/>
  <c r="R163" i="3"/>
  <c r="Q163" i="3"/>
  <c r="M163" i="3"/>
  <c r="L163" i="3"/>
  <c r="K163" i="3"/>
  <c r="I163" i="3"/>
  <c r="H163" i="3"/>
  <c r="G163" i="3"/>
  <c r="F163" i="3"/>
  <c r="E163" i="3"/>
  <c r="G159" i="3"/>
  <c r="F159" i="3"/>
  <c r="D159" i="3"/>
  <c r="G154" i="3"/>
  <c r="F154" i="3"/>
  <c r="D154" i="3"/>
  <c r="G149" i="3"/>
  <c r="F149" i="3"/>
  <c r="D149" i="3"/>
  <c r="G144" i="3"/>
  <c r="F144" i="3"/>
  <c r="D144" i="3"/>
  <c r="G139" i="3"/>
  <c r="F139" i="3"/>
  <c r="D139" i="3"/>
  <c r="G133" i="3"/>
  <c r="F133" i="3"/>
  <c r="D133" i="3"/>
  <c r="G127" i="3"/>
  <c r="F127" i="3"/>
  <c r="D127" i="3"/>
  <c r="G122" i="3"/>
  <c r="F122" i="3"/>
  <c r="D122" i="3"/>
  <c r="G117" i="3"/>
  <c r="F117" i="3"/>
  <c r="D117" i="3"/>
  <c r="G110" i="3"/>
  <c r="F110" i="3"/>
  <c r="D110" i="3"/>
  <c r="G105" i="3"/>
  <c r="F105" i="3"/>
  <c r="D105" i="3"/>
  <c r="G100" i="3"/>
  <c r="F100" i="3"/>
  <c r="D100" i="3"/>
  <c r="G94" i="3"/>
  <c r="F94" i="3"/>
  <c r="D94" i="3"/>
  <c r="G89" i="3"/>
  <c r="F89" i="3"/>
  <c r="D89" i="3"/>
  <c r="G83" i="3"/>
  <c r="F83" i="3"/>
  <c r="D83" i="3"/>
  <c r="G77" i="3"/>
  <c r="F77" i="3"/>
  <c r="D77" i="3"/>
  <c r="G71" i="3"/>
  <c r="F71" i="3"/>
  <c r="D71" i="3"/>
  <c r="G65" i="3"/>
  <c r="F65" i="3"/>
  <c r="D65" i="3"/>
  <c r="G59" i="3"/>
  <c r="F59" i="3"/>
  <c r="D59" i="3"/>
  <c r="G53" i="3"/>
  <c r="F53" i="3"/>
  <c r="D53" i="3"/>
  <c r="G48" i="3"/>
  <c r="F48" i="3"/>
  <c r="D48" i="3"/>
  <c r="G42" i="3"/>
  <c r="F42" i="3"/>
  <c r="D42" i="3"/>
  <c r="G36" i="3"/>
  <c r="F36" i="3"/>
  <c r="D36" i="3"/>
  <c r="G30" i="3"/>
  <c r="F30" i="3"/>
  <c r="D30" i="3"/>
  <c r="G24" i="3"/>
  <c r="F24" i="3"/>
  <c r="D24" i="3"/>
  <c r="G19" i="3"/>
  <c r="F19" i="3"/>
  <c r="D19" i="3"/>
  <c r="G14" i="3"/>
  <c r="F14" i="3"/>
  <c r="D14" i="3"/>
  <c r="I141" i="1"/>
  <c r="E141" i="1"/>
  <c r="D141" i="1"/>
  <c r="I140" i="1"/>
  <c r="E140" i="1"/>
  <c r="D140" i="1"/>
  <c r="D139" i="1"/>
  <c r="D138" i="1"/>
  <c r="H137" i="1"/>
  <c r="G137" i="1"/>
  <c r="D136" i="1"/>
  <c r="B136" i="1"/>
  <c r="F135" i="1"/>
  <c r="I135" i="1" s="1"/>
  <c r="D135" i="1"/>
  <c r="B135" i="1"/>
  <c r="D134" i="1"/>
  <c r="B134" i="1"/>
  <c r="F133" i="1"/>
  <c r="I133" i="1" s="1"/>
  <c r="D133" i="1"/>
  <c r="B133" i="1"/>
  <c r="D132" i="1"/>
  <c r="B132" i="1"/>
  <c r="F131" i="1"/>
  <c r="I131" i="1" s="1"/>
  <c r="D131" i="1"/>
  <c r="B131" i="1"/>
  <c r="D130" i="1"/>
  <c r="B130" i="1"/>
  <c r="F129" i="1"/>
  <c r="I129" i="1" s="1"/>
  <c r="D129" i="1"/>
  <c r="B129" i="1"/>
  <c r="F128" i="1"/>
  <c r="I128" i="1" s="1"/>
  <c r="D128" i="1"/>
  <c r="B128" i="1"/>
  <c r="H126" i="1"/>
  <c r="G126" i="1"/>
  <c r="F126" i="1"/>
  <c r="E126" i="1"/>
  <c r="I125" i="1"/>
  <c r="E125" i="1"/>
  <c r="D125" i="1"/>
  <c r="I124" i="1"/>
  <c r="E124" i="1"/>
  <c r="G123" i="1"/>
  <c r="G122" i="1"/>
  <c r="G121" i="1"/>
  <c r="P119" i="1"/>
  <c r="O119" i="1"/>
  <c r="N119" i="1"/>
  <c r="S119" i="1"/>
  <c r="R119" i="1"/>
  <c r="Q119" i="1"/>
  <c r="M119" i="1"/>
  <c r="L119" i="1"/>
  <c r="K119" i="1"/>
  <c r="I119" i="1"/>
  <c r="H119" i="1"/>
  <c r="G119" i="1"/>
  <c r="F119" i="1"/>
  <c r="E119" i="1"/>
  <c r="G115" i="1"/>
  <c r="F115" i="1"/>
  <c r="D115" i="1"/>
  <c r="G110" i="1"/>
  <c r="F110" i="1"/>
  <c r="D110" i="1"/>
  <c r="G105" i="1"/>
  <c r="F105" i="1"/>
  <c r="D105" i="1"/>
  <c r="G100" i="1"/>
  <c r="F100" i="1"/>
  <c r="D100" i="1"/>
  <c r="G95" i="1"/>
  <c r="F95" i="1"/>
  <c r="D95" i="1"/>
  <c r="G90" i="1"/>
  <c r="F90" i="1"/>
  <c r="D90" i="1"/>
  <c r="G84" i="1"/>
  <c r="F84" i="1"/>
  <c r="D84" i="1"/>
  <c r="G79" i="1"/>
  <c r="F79" i="1"/>
  <c r="D79" i="1"/>
  <c r="G74" i="1"/>
  <c r="F74" i="1"/>
  <c r="D74" i="1"/>
  <c r="G69" i="1"/>
  <c r="F69" i="1"/>
  <c r="D69" i="1"/>
  <c r="G64" i="1"/>
  <c r="F64" i="1"/>
  <c r="D64" i="1"/>
  <c r="G59" i="1"/>
  <c r="F59" i="1"/>
  <c r="D59" i="1"/>
  <c r="G53" i="1"/>
  <c r="F53" i="1"/>
  <c r="D53" i="1"/>
  <c r="G48" i="1"/>
  <c r="F48" i="1"/>
  <c r="D48" i="1"/>
  <c r="G41" i="1"/>
  <c r="F41" i="1"/>
  <c r="D41" i="1"/>
  <c r="G36" i="1"/>
  <c r="F36" i="1"/>
  <c r="D36" i="1"/>
  <c r="G29" i="1"/>
  <c r="F29" i="1"/>
  <c r="D29" i="1"/>
  <c r="G24" i="1"/>
  <c r="F24" i="1"/>
  <c r="D24" i="1"/>
  <c r="G19" i="1"/>
  <c r="F19" i="1"/>
  <c r="D19" i="1"/>
  <c r="G14" i="1"/>
  <c r="F14" i="1"/>
  <c r="D14" i="1"/>
  <c r="F275" i="5" l="1"/>
  <c r="I275" i="5" s="1"/>
  <c r="F277" i="5"/>
  <c r="I277" i="5" s="1"/>
  <c r="F279" i="5"/>
  <c r="I279" i="5" s="1"/>
  <c r="F282" i="5"/>
  <c r="E281" i="5"/>
  <c r="I281" i="5" s="1"/>
  <c r="E282" i="5"/>
  <c r="I282" i="5" s="1"/>
  <c r="F113" i="4"/>
  <c r="I113" i="4" s="1"/>
  <c r="F115" i="4"/>
  <c r="I115" i="4" s="1"/>
  <c r="F117" i="4"/>
  <c r="I117" i="4" s="1"/>
  <c r="F120" i="4"/>
  <c r="E119" i="4"/>
  <c r="I119" i="4" s="1"/>
  <c r="E120" i="4"/>
  <c r="I120" i="4" s="1"/>
  <c r="F174" i="3"/>
  <c r="I174" i="3" s="1"/>
  <c r="F176" i="3"/>
  <c r="I176" i="3" s="1"/>
  <c r="F178" i="3"/>
  <c r="I178" i="3" s="1"/>
  <c r="E180" i="3"/>
  <c r="I180" i="3" s="1"/>
  <c r="F132" i="1"/>
  <c r="I132" i="1" s="1"/>
  <c r="F130" i="1"/>
  <c r="I130" i="1" s="1"/>
  <c r="F134" i="1"/>
  <c r="I134" i="1" s="1"/>
  <c r="E136" i="1"/>
  <c r="I136" i="1" s="1"/>
  <c r="E137" i="1"/>
  <c r="I283" i="5" l="1"/>
  <c r="I284" i="5" s="1"/>
  <c r="I121" i="4"/>
  <c r="I122" i="4" s="1"/>
  <c r="E181" i="3"/>
  <c r="F181" i="3"/>
  <c r="I181" i="3" s="1"/>
  <c r="I182" i="3" s="1"/>
  <c r="I183" i="3" s="1"/>
  <c r="F137" i="1"/>
  <c r="I137" i="1" s="1"/>
  <c r="I138" i="1" s="1"/>
  <c r="I139" i="1" s="1"/>
  <c r="I287" i="5" l="1"/>
  <c r="I125" i="4"/>
  <c r="I186" i="3"/>
  <c r="I142" i="1"/>
</calcChain>
</file>

<file path=xl/sharedStrings.xml><?xml version="1.0" encoding="utf-8"?>
<sst xmlns="http://schemas.openxmlformats.org/spreadsheetml/2006/main" count="663" uniqueCount="316">
  <si>
    <t>Formular F3</t>
  </si>
  <si>
    <r>
      <t xml:space="preserve">Obiectiv: L029 </t>
    </r>
    <r>
      <rPr>
        <sz val="10"/>
        <color theme="1"/>
        <rFont val="Calibri"/>
        <family val="2"/>
        <scheme val="minor"/>
      </rPr>
      <t>RESTAURARE ANSAMBLU CASTEL BELDY FAZA P.T.</t>
    </r>
  </si>
  <si>
    <r>
      <t>Contractant:</t>
    </r>
    <r>
      <rPr>
        <sz val="8"/>
        <color theme="1"/>
        <rFont val="Arial"/>
        <family val="2"/>
      </rPr>
      <t xml:space="preserve"> IMPEX ROMCATEL CP SA</t>
    </r>
  </si>
  <si>
    <t>LISTA_x000D_
cu cantitatile de lucrari pe categorii de lucrari</t>
  </si>
  <si>
    <r>
      <t xml:space="preserve">Obiect: OB03 </t>
    </r>
    <r>
      <rPr>
        <sz val="10"/>
        <color theme="1"/>
        <rFont val="Calibri"/>
        <family val="2"/>
        <scheme val="minor"/>
      </rPr>
      <t>CORP ANEXA PUNCT DE INFORMARE SI PAZA SERVER</t>
    </r>
  </si>
  <si>
    <t>[ ron ]</t>
  </si>
  <si>
    <r>
      <t xml:space="preserve">Categorie: CAT26 </t>
    </r>
    <r>
      <rPr>
        <sz val="10"/>
        <color theme="1"/>
        <rFont val="Calibri"/>
        <family val="2"/>
        <scheme val="minor"/>
      </rPr>
      <t>STRUCTURA</t>
    </r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</si>
  <si>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</si>
  <si>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</si>
  <si>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</si>
  <si>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</si>
  <si>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</si>
  <si>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</si>
  <si>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</si>
  <si>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</si>
  <si>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</si>
  <si>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</si>
  <si>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</si>
  <si>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</si>
  <si>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</si>
  <si>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</si>
  <si>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</si>
  <si>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</si>
  <si>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</si>
  <si>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RPCA03B      99</t>
  </si>
  <si>
    <t xml:space="preserve">M CUB     </t>
  </si>
  <si>
    <t xml:space="preserve">SAPATURI DE PAMINT,SPATII LIMITATE,L&gt;1 M,VOL.&lt;20 MC,TALUZ VERTICAL,MAL SPRIJINIT,H&lt;2 M ADINCIME     </t>
  </si>
  <si>
    <t xml:space="preserve">                                                  </t>
  </si>
  <si>
    <t>TSD05B1      82</t>
  </si>
  <si>
    <t xml:space="preserve">SUTE MC   </t>
  </si>
  <si>
    <t xml:space="preserve">COMPACTARE CU MAI.MEC.DE 150-200KG A UMPL.IN STRAT.DE 20-30CM EXCLUSIV UDARE STRAT DIN PAM.COEZIV   </t>
  </si>
  <si>
    <t>DA06B1       82</t>
  </si>
  <si>
    <t xml:space="preserve">STRAT AGREG NAT CILINDRATE CU FUNC REZIST FILTRANTIZOLAT AERISIRE SI ANTICAP CU ASTER MEC BALAST    </t>
  </si>
  <si>
    <t>IZF04H1      82</t>
  </si>
  <si>
    <t xml:space="preserve">MP        </t>
  </si>
  <si>
    <t xml:space="preserve">STRAT HIDROIZ CALD CU PINZA BIT ACOP LIP MAST BIT SAU BIT CU ADAOS CAUCIUC TIP..SUPR INCL&gt;40% VERT  </t>
  </si>
  <si>
    <r>
      <t xml:space="preserve">          L:</t>
    </r>
    <r>
      <rPr>
        <i/>
        <sz val="7"/>
        <color theme="1"/>
        <rFont val="Courier New"/>
        <family val="3"/>
      </rPr>
      <t>11203  -0014:2600373     -SOLUTIE BITUM TIP B  CS3-74</t>
    </r>
  </si>
  <si>
    <r>
      <t xml:space="preserve">          L:</t>
    </r>
    <r>
      <rPr>
        <i/>
        <sz val="7"/>
        <color theme="1"/>
        <rFont val="Courier New"/>
        <family val="3"/>
      </rPr>
      <t>11231  -0022:7800601     -MEMBRANA HIDROIZOLANTA</t>
    </r>
  </si>
  <si>
    <t>RPCC04A      99</t>
  </si>
  <si>
    <t>COFRAJE-SCINDURI-RASINOASE,INCL.SUSTINERI H&lt;6M, CONSTR.EXIST.H&lt;20M,B.SPECIAL(PL.CASETATE,SUP.POLIGON</t>
  </si>
  <si>
    <t>RPCD02D      99</t>
  </si>
  <si>
    <t xml:space="preserve">KG        </t>
  </si>
  <si>
    <t>ARMATURI-OB 37,D&gt;8MM,FASONATE AT.-SANT,MONT.CONSTR. EXIST:FASONARE+MONT-PT.PLANSEE DR,STILPII,GRINZI</t>
  </si>
  <si>
    <r>
      <t xml:space="preserve">          L:</t>
    </r>
    <r>
      <rPr>
        <i/>
        <sz val="7"/>
        <color theme="1"/>
        <rFont val="Courier New"/>
        <family val="3"/>
      </rPr>
      <t>LC07B  -0027:2000614     -OTEL BETON PROFIL PERIODIC  PC 52 S 438  D=20MM</t>
    </r>
  </si>
  <si>
    <r>
      <t xml:space="preserve">          L:</t>
    </r>
    <r>
      <rPr>
        <i/>
        <sz val="7"/>
        <color theme="1"/>
        <rFont val="Courier New"/>
        <family val="3"/>
      </rPr>
      <t>LC12   -0003:6718946     -DISTANTIERI DIN PVC 8X8-10</t>
    </r>
  </si>
  <si>
    <t>RPCB13B      99</t>
  </si>
  <si>
    <t>BETON SIMPLU C-10/8 BC10(B 150)PROCURAT DIN STATII,TURNAT IN COFRAJE-POSTAMENTE,FUNDATII CONT.-IZOL.</t>
  </si>
  <si>
    <t>RPCB04D      99</t>
  </si>
  <si>
    <t xml:space="preserve">BETON ARMAT-STILPI-GRINZI-NERVURI-PLACI-SCARI -ETC,LA CLADIRI EXIST,C-25/20 BC25(B330),B.MARFA ST.  </t>
  </si>
  <si>
    <r>
      <t xml:space="preserve">          L:</t>
    </r>
    <r>
      <rPr>
        <i/>
        <sz val="7"/>
        <color theme="1"/>
        <rFont val="Courier New"/>
        <family val="3"/>
      </rPr>
      <t>LC02   -0008:2100983     -BETON DE CIMENT CLASA C25/20 (BC25/B330)</t>
    </r>
  </si>
  <si>
    <t>RPCH02C      99</t>
  </si>
  <si>
    <t xml:space="preserve">SARPANTA LEMN,PE SACUNE,ACOP.SIMPLE,1-4 PANTE,INVEL.CARTON-TABLA-TIGLA-ECT.:ECARISAT,ACOP.GRELE     </t>
  </si>
  <si>
    <t>RPCH10A1     82</t>
  </si>
  <si>
    <t xml:space="preserve">ASTEREALA INVELITORII DIN SCIND.RASIN.DE 24MM EXECUT.CU SCIND.BRUTE LA CONSTR.OBISNUITE *           </t>
  </si>
  <si>
    <t>RMC20A       02</t>
  </si>
  <si>
    <t xml:space="preserve">INVELITORI TIGLA, 350X 170MM, COAME 320MM, ASEZ.SIMPLU SIPCI-BRAD F.AST., LEGATE CU SARMA DE SIPCI  </t>
  </si>
  <si>
    <t>IZB01A2      82</t>
  </si>
  <si>
    <t xml:space="preserve">PROTEC CU FOLIE TIP...LIPITA CU ADEZIV...PE SUPRAFATA DIN METAL MONTARE                             </t>
  </si>
  <si>
    <t xml:space="preserve">7800774        </t>
  </si>
  <si>
    <t xml:space="preserve">FOLIE ANTICONDENS                                                                                   </t>
  </si>
  <si>
    <t>CL12XC       91</t>
  </si>
  <si>
    <t xml:space="preserve">CONFECTII METALICE DIVERSE:PIESE INGLOBATE TOTAL SAU PARTIAL IN BETON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</si>
  <si>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10105  -0078:6302333     -ELEMENTE MET.SERE 1HA CU PER MET.INCL.ZINC.TIP 71SE</t>
    </r>
  </si>
  <si>
    <t>RPCS01B      91</t>
  </si>
  <si>
    <t xml:space="preserve">TROTUARE DIN ASFALT DE 2 CM GROSIME TURNAT PE FUN DATIE DIN BETON EXISTENTA                         </t>
  </si>
  <si>
    <t>TRB05A19     82</t>
  </si>
  <si>
    <t xml:space="preserve">TONE      </t>
  </si>
  <si>
    <t>TRANSPORTUL MATERIALELOR PRIN PURTAT DIRECT.MATERIALE COMODE SUB 25 KG DISTANTA 90M                $</t>
  </si>
  <si>
    <t>TRB01C15     82</t>
  </si>
  <si>
    <t>TRANSPORTUL MATERIALELOR CU ROABA PE PNEURI INC ARUNCARE DESC RASTURNARE GRUP1-3 DISTANTA 50M      $</t>
  </si>
  <si>
    <t>TRI1AA01F1   82</t>
  </si>
  <si>
    <t>INCARCAREA MATERIALELOR,GRUPA A-GRELE SI MARUNTE,PRIN TRAN.PINA LA 10M RAMPA SAU TEREN-AUTO CATEG.1$</t>
  </si>
  <si>
    <t>TRA06A20     82</t>
  </si>
  <si>
    <t>TRANSPORTUL RUTIER AL BETONULUI-MORTARULUI CU AUTOBETONIERA DE 5,5MC DIST.  =20KM                  $</t>
  </si>
  <si>
    <t>TRA04A20     82</t>
  </si>
  <si>
    <t>TRANSPORT RUTIER MATER.SEMIFABR. CU AUTOREMORCHERE CU REMORCI TREILER SUB 20T PE DIS.20 KM.*       $</t>
  </si>
  <si>
    <t>Cheltuieli directe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</si>
  <si>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</si>
  <si>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</si>
  <si>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</si>
  <si>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</si>
  <si>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 xml:space="preserve"> Material beneficiar</t>
  </si>
  <si>
    <t xml:space="preserve"> Mat. demontat-remont.</t>
  </si>
  <si>
    <t>Factor multiplicare</t>
  </si>
  <si>
    <t>Alte cheltuieli directe</t>
  </si>
  <si>
    <t>TOTAL CHELT. DIRECTE</t>
  </si>
  <si>
    <t>Cheltuieli indirecte    Io =</t>
  </si>
  <si>
    <t>x To</t>
  </si>
  <si>
    <t>Profit                  Po =</t>
  </si>
  <si>
    <t>x (To+Io)</t>
  </si>
  <si>
    <t>TOTAL GENERAL categorie Vo =</t>
  </si>
  <si>
    <t>To+Io+Po</t>
  </si>
  <si>
    <t/>
  </si>
  <si>
    <r>
      <t xml:space="preserve">Categorie: CAT27 </t>
    </r>
    <r>
      <rPr>
        <sz val="10"/>
        <color theme="1"/>
        <rFont val="Calibri"/>
        <family val="2"/>
        <scheme val="minor"/>
      </rPr>
      <t>ARHITECTURA</t>
    </r>
  </si>
  <si>
    <t>CD15A1       82</t>
  </si>
  <si>
    <t xml:space="preserve">PERETI DIN PLACI CUTATE   DIN PAS H&lt;6M                                                              </t>
  </si>
  <si>
    <t xml:space="preserve">7603233        </t>
  </si>
  <si>
    <t xml:space="preserve">PANOURI SANDWICH  TIP ISOPAN IZOLATIE POLISTIREN 10CM                                               </t>
  </si>
  <si>
    <t>IZF10B1      82</t>
  </si>
  <si>
    <t xml:space="preserve">STRAT TERMOIZOLANT LA TERASE ACOPER PLANSEE CU PLACI... SUPR ORIZ SAU INCL &lt;40% LIPIT MAST BITUM    </t>
  </si>
  <si>
    <r>
      <t xml:space="preserve">          L:</t>
    </r>
    <r>
      <rPr>
        <i/>
        <sz val="7"/>
        <color theme="1"/>
        <rFont val="Courier New"/>
        <family val="3"/>
      </rPr>
      <t>90220  -0008:2602430     -PLACA POLISTIREN EXTRUDAT DE 5CM GROSIME</t>
    </r>
  </si>
  <si>
    <t>CG01D1       82</t>
  </si>
  <si>
    <t xml:space="preserve">STRAT SUPORT PT.PARDOSELI EXECUTATE DIN MORTAR DE CIMENT M100-T 3CM GROSIME                         </t>
  </si>
  <si>
    <r>
      <t xml:space="preserve">          L:</t>
    </r>
    <r>
      <rPr>
        <i/>
        <sz val="7"/>
        <color theme="1"/>
        <rFont val="Courier New"/>
        <family val="3"/>
      </rPr>
      <t>10174  -0001:CZ0201A1    -PREPARARE MORTAR VAR CIM PT ZID M10-Z CU CIM F25 IN INSTALATII CENTRALIZATE CU VAR PASTA           $</t>
    </r>
  </si>
  <si>
    <t>CG28B1       82</t>
  </si>
  <si>
    <t>DIFERENTA DE 5MM LA STRATUL SUPORT PENTRU PARDOSELI EXECUTATE CU MORTAR DE CIMENT                  $</t>
  </si>
  <si>
    <r>
      <t xml:space="preserve">          L:</t>
    </r>
    <r>
      <rPr>
        <i/>
        <sz val="7"/>
        <color theme="1"/>
        <rFont val="Courier New"/>
        <family val="3"/>
      </rPr>
      <t>10174  -0150:2101509     -MORTAR DE CIMENT M100-T</t>
    </r>
  </si>
  <si>
    <t>CC02G1       82</t>
  </si>
  <si>
    <t xml:space="preserve">MONTARE ARMATURI LA CONSTRUCTII H&lt;35M DIN PLASE CUG=3-6KG/MP IN PERETI DIAFRAGME CU DIST DIN PLASTI </t>
  </si>
  <si>
    <r>
      <t xml:space="preserve">          L:</t>
    </r>
    <r>
      <rPr>
        <i/>
        <sz val="7"/>
        <color theme="1"/>
        <rFont val="Courier New"/>
        <family val="3"/>
      </rPr>
      <t>10175  -0006:2001371     -PLASE SUDATE TIP 224 LQ 196(19,1  KG/BUC)     OL 37-1N</t>
    </r>
  </si>
  <si>
    <t>CG25C1       82</t>
  </si>
  <si>
    <t xml:space="preserve">IMPREGN.PARD.DIN BET.REZ.LA UZURA RELIZAT CU ARACETAL B55-LC CU ADAOS DE ALOREX 102                 </t>
  </si>
  <si>
    <t>CL20C1       82</t>
  </si>
  <si>
    <t xml:space="preserve">MONTAREA CONFECTIILOR METALICE APARENTE:DIVERSE EXCLUSIV PARAPETI,BALUSTRAZI,CHEPENGURI             </t>
  </si>
  <si>
    <r>
      <t xml:space="preserve">          L:</t>
    </r>
    <r>
      <rPr>
        <i/>
        <sz val="7"/>
        <color theme="1"/>
        <rFont val="Courier New"/>
        <family val="3"/>
      </rPr>
      <t>10106  -0021:6309903     -CONFECT.METAL.SUD.CORNIER &lt; 70 MM PT.ESAFODAJE CU RECUP</t>
    </r>
  </si>
  <si>
    <t>CN11A1       82</t>
  </si>
  <si>
    <t xml:space="preserve">VOPSITORII LA BALUSTRADE,GRILE,PARAPETE METALICE CU VOPSELE DE ULEI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</si>
  <si>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10162  -0020:6104975     -VOPSEA IGNIFUGA DE INTERIOR I 107/I</t>
    </r>
  </si>
  <si>
    <r>
      <t xml:space="preserve">          L:</t>
    </r>
    <r>
      <rPr>
        <i/>
        <sz val="7"/>
        <color theme="1"/>
        <rFont val="Courier New"/>
        <family val="3"/>
      </rPr>
      <t>10106  -0036:9270003     -ELEMENTE VERTICALE DIN OTEL</t>
    </r>
  </si>
  <si>
    <t>CK11G1       82</t>
  </si>
  <si>
    <t xml:space="preserve">FERESTRE DIN ALUMINIU LA CONSTRUCTII CU H&lt;10M CU  SUPRAFATA TOCULUI &lt; 3MP                           </t>
  </si>
  <si>
    <r>
      <t xml:space="preserve">          L:</t>
    </r>
    <r>
      <rPr>
        <i/>
        <sz val="7"/>
        <color theme="1"/>
        <rFont val="Courier New"/>
        <family val="3"/>
      </rPr>
      <t>10112  -0028:7600690     -FERESTRE DIN ALUMINIU CU GEAM TERMOPAN</t>
    </r>
  </si>
  <si>
    <t>CK14J1       82</t>
  </si>
  <si>
    <t xml:space="preserve">USI DIN ALUMINIU LA CONSTRUCTII CU H&lt;10M CU SUPRAFATA TOCULUI INTRE 5-7 MP INCLUSIV                 </t>
  </si>
  <si>
    <r>
      <t xml:space="preserve">          L:</t>
    </r>
    <r>
      <rPr>
        <i/>
        <sz val="7"/>
        <color theme="1"/>
        <rFont val="Courier New"/>
        <family val="3"/>
      </rPr>
      <t>10158  -0030:7603230     -USA CU RAMA  ALUMINIU SI GEAM TERMOPAN SECURIZAT</t>
    </r>
  </si>
  <si>
    <t>CE17C1       82</t>
  </si>
  <si>
    <t xml:space="preserve">SARPANTA DIN LEMN EXECUTATA REZEMATA DIRECT PE ZIDURI LA INVELITORI USOARE                          </t>
  </si>
  <si>
    <r>
      <t xml:space="preserve">          L:</t>
    </r>
    <r>
      <rPr>
        <i/>
        <sz val="7"/>
        <color theme="1"/>
        <rFont val="Courier New"/>
        <family val="3"/>
      </rPr>
      <t>10165  -0001:2900668     -LEMN ROT CONS RUR NEC FAG  L MIN 1M D SUB MIN18CM S4342</t>
    </r>
  </si>
  <si>
    <t>CE18A1       82</t>
  </si>
  <si>
    <t xml:space="preserve">ASTEREALA EXECUTATA DIN SCINDURI DIN RASINOASE                                                      </t>
  </si>
  <si>
    <t>CE02B1       82</t>
  </si>
  <si>
    <t xml:space="preserve">INVELITORI DIN TIGLA SOLZI DIN ARGILA ASEZATE DUBLU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</si>
  <si>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10145  -0004:2302957     -TIGLA CU SOLZ TRASA CU  1 CIOC C1 350X170X11 TIP B S515</t>
    </r>
  </si>
  <si>
    <t>CE13B1       82</t>
  </si>
  <si>
    <t xml:space="preserve">M         </t>
  </si>
  <si>
    <t xml:space="preserve">JGHIABURI DIN TABLA ZINCATA DE 0,5MM,CONFECTIONATE PE SANTIER DREPTUNGHIULARE CU SECTIUNEA 8X14CM   </t>
  </si>
  <si>
    <t>CE14B1       82</t>
  </si>
  <si>
    <t xml:space="preserve">BURLANE DIN TABLA ZINCATA DE 0,5MM CONFECTIONATE PE SANTIER DREPTUNGHIULARE CU SECTIUNEA 10X14CM    </t>
  </si>
  <si>
    <t>IZF03A1      82</t>
  </si>
  <si>
    <t xml:space="preserve">BARIERA CONTRA VAPORILOR PE SUPR ORIZONT CU 1 STRAT CARTON BITUM TIP...LIP CU BITUM TIP...          </t>
  </si>
  <si>
    <r>
      <t xml:space="preserve">          L:</t>
    </r>
    <r>
      <rPr>
        <i/>
        <sz val="7"/>
        <color theme="1"/>
        <rFont val="Courier New"/>
        <family val="3"/>
      </rPr>
      <t>11203  -0001:2600036     -BITUM PT.MAT.+LUCR.HIDROIZOLATII TIP H 68/75      S7064</t>
    </r>
  </si>
  <si>
    <r>
      <t xml:space="preserve">          L:</t>
    </r>
    <r>
      <rPr>
        <i/>
        <sz val="7"/>
        <color theme="1"/>
        <rFont val="Courier New"/>
        <family val="3"/>
      </rPr>
      <t>11208  -0001:2601535     -CART BIT FARA STR ACOP (BLANC)  CI300 100CMX20M S 138</t>
    </r>
  </si>
  <si>
    <t>RPCK07A1     82</t>
  </si>
  <si>
    <t xml:space="preserve">PARDOSELI DIN DUSUMELE RASINOASE 22MM LAMB SI ULUCPE RIGLE STEJAR 50X80MM                           </t>
  </si>
  <si>
    <t>RPCR41A1     82</t>
  </si>
  <si>
    <t xml:space="preserve">IGNIFUGAREA LEMN.PE O SUP.NEPROTEJ CONTRA INCEND.*                                                  </t>
  </si>
  <si>
    <t>CK20D1       82</t>
  </si>
  <si>
    <t xml:space="preserve">TAVANE SUSPENDATE DIN ALUMINIU CU SUPRAFATA &lt; 9MP LA CLADIRI CU H &lt; 5 M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</si>
  <si>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10158  -0001:6306664     -USA MET PROF LAMINATE CAT.GR.16 ANTISC.SIMPLE   310  KG</t>
    </r>
  </si>
  <si>
    <t>CN04B1       82</t>
  </si>
  <si>
    <t xml:space="preserve">VOPSITORII LA INTERIOR SI EXTERIOR EXECUT  MANUAL CU VINAROM PE GLET DE IPSOS EXISTENT              </t>
  </si>
  <si>
    <r>
      <t xml:space="preserve">          L:</t>
    </r>
    <r>
      <rPr>
        <i/>
        <sz val="7"/>
        <color theme="1"/>
        <rFont val="Courier New"/>
        <family val="3"/>
      </rPr>
      <t>10161  -0016:7588966     -VOPSEA SILICATICA DE INTERIOR</t>
    </r>
  </si>
  <si>
    <t>IZF05A       09</t>
  </si>
  <si>
    <t xml:space="preserve">BUCATA    </t>
  </si>
  <si>
    <t xml:space="preserve">SISTEM DE TERMOIZOLARE CU PANOURI DIN ALUMINIU TIP PROFILBOND                                       </t>
  </si>
  <si>
    <t>TRA01A20P    82</t>
  </si>
  <si>
    <t>TRANSPORTUL RUTIER AL PAMINTULUI SAU MOLOZULUI CU AUTOBASCULANTA DIST.=20 KM                       $</t>
  </si>
  <si>
    <r>
      <t xml:space="preserve">Categorie: CAT28 </t>
    </r>
    <r>
      <rPr>
        <sz val="10"/>
        <color theme="1"/>
        <rFont val="Calibri"/>
        <family val="2"/>
        <scheme val="minor"/>
      </rPr>
      <t>INSTALATIE ELECTRICA</t>
    </r>
  </si>
  <si>
    <t>EA02A2       82</t>
  </si>
  <si>
    <t xml:space="preserve">TUB IZOLANT DE PROTECTIE,ETANS IPE-PVC MONTAT INGROPAT CU D=20MM                                    </t>
  </si>
  <si>
    <t>EB02A1       82</t>
  </si>
  <si>
    <t xml:space="preserve">CONDUCTA CUPRU CU IZOLATIE INTRODUSA IN TUBURI DE PROTECTIE,CONDUCTA AVIND SECTIUNEA    &lt;  4 MMP    </t>
  </si>
  <si>
    <r>
      <t xml:space="preserve">          L:</t>
    </r>
    <r>
      <rPr>
        <i/>
        <sz val="7"/>
        <color theme="1"/>
        <rFont val="Courier New"/>
        <family val="3"/>
      </rPr>
      <t>12001  -0125:9270142     -CABLU CUPRU IZOL.+MANTA PVC,TENS.0,6/1KV, CYYF 3X1,5MMP</t>
    </r>
  </si>
  <si>
    <t>EB02B1       82</t>
  </si>
  <si>
    <t xml:space="preserve">CONDUCTA CUPRU CU IZOLATIE INTRODUSA IN TUBURI DE PROTECTIE,CONDUCTA AVIND SECTIUNEA   6- 10 MMP    </t>
  </si>
  <si>
    <r>
      <t xml:space="preserve">          L:</t>
    </r>
    <r>
      <rPr>
        <i/>
        <sz val="7"/>
        <color theme="1"/>
        <rFont val="Courier New"/>
        <family val="3"/>
      </rPr>
      <t>12001  -0124:4807870     -CABLU CUPRU IZOL.+MANTA PVC,TENS.0,6/1KV, CYYF 3X2,5MMP</t>
    </r>
  </si>
  <si>
    <t>ED01A1       82</t>
  </si>
  <si>
    <t xml:space="preserve">INTRERUPATOR MANUAL INGROPAT UNIPOLAR CONSTRUCTIE NORMALA SAU IMPERMEABILA *                        </t>
  </si>
  <si>
    <r>
      <t xml:space="preserve">          L:</t>
    </r>
    <r>
      <rPr>
        <i/>
        <sz val="7"/>
        <color theme="1"/>
        <rFont val="Courier New"/>
        <family val="3"/>
      </rPr>
      <t>12010  -0031:5502417     -INTRERUPTOR MODERNIZAT      250V     10A       COD  062</t>
    </r>
  </si>
  <si>
    <t>ED08A1       82</t>
  </si>
  <si>
    <t xml:space="preserve">PRIZA MONTATA INGROPAT CONSTR.NORMALA IMPERMEABILA SAU NORMALA CU CONTACT PROTECTIE                 </t>
  </si>
  <si>
    <r>
      <t xml:space="preserve">          L:</t>
    </r>
    <r>
      <rPr>
        <i/>
        <sz val="7"/>
        <color theme="1"/>
        <rFont val="Courier New"/>
        <family val="3"/>
      </rPr>
      <t>12017  -0008:5536145     -PRIZA  BIPOLARA BACHEL.MONT.APARENT  250/10A</t>
    </r>
  </si>
  <si>
    <t>EA17A1       82</t>
  </si>
  <si>
    <t>DOZE DE RAMIFICATIE SI TRAGERE TIP ROTUND SIMB.RIPR MAR.13 PT.INST.ANTENA R+TV SI RAMIFIC.CIRC.EL. $</t>
  </si>
  <si>
    <t>EA18C1       82</t>
  </si>
  <si>
    <t xml:space="preserve">DOZE CENTRALIZATOARE DIN TABLA DE 1,5 MM PT CONDUCTORI MONTATI IN TUBURI CU DIM. 200X200X200MM      </t>
  </si>
  <si>
    <t>RPIB07A      99</t>
  </si>
  <si>
    <t>MONT. APARAT.DE INCALZIRE-PANOU RADIANT DE TAVAN (PRT),TIP IAA-ALEXANDRIA,INCL.CONF.SUPORTI 200*65MM</t>
  </si>
  <si>
    <r>
      <t xml:space="preserve">          L:</t>
    </r>
    <r>
      <rPr>
        <i/>
        <sz val="7"/>
        <color theme="1"/>
        <rFont val="Courier New"/>
        <family val="3"/>
      </rPr>
      <t>IL07F  -0002:8110045     -PANOU RADIANT INFRAROSU 600X600</t>
    </r>
  </si>
  <si>
    <t>EE12B1       82</t>
  </si>
  <si>
    <t xml:space="preserve">CORP DE ILUMINAT PTR. LAMPI FLUORESCENTE TUBULARE NEETANS MONTAT PE DIBLURI DE MATERIAL PLASTIC     </t>
  </si>
  <si>
    <r>
      <t xml:space="preserve">          L:</t>
    </r>
    <r>
      <rPr>
        <i/>
        <sz val="7"/>
        <color theme="1"/>
        <rFont val="Courier New"/>
        <family val="3"/>
      </rPr>
      <t>12009  -5104:5104816     -CORP DE ILUM.FLUORESCENT PT.SIS.MODULAR,2X18W, 230V</t>
    </r>
  </si>
  <si>
    <t>EF02A        99</t>
  </si>
  <si>
    <t xml:space="preserve">TABLOU EL.FORMAT PANOU, DULAP, CELULA SAU PUPITRU, GATA ECHIPAT, AVAND GREUTATEA DE :  50 . 150 KG  </t>
  </si>
  <si>
    <t xml:space="preserve">TABLOU ELECTRIC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</si>
  <si>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EL20   -0129:9450001     -TABLOU ELECTRIC TES</t>
    </r>
  </si>
  <si>
    <t>EF08A1       82</t>
  </si>
  <si>
    <t>RACORD.COND.AL.AP.SAU MOT.LA BORNE.TAB.EL.PE MARM.,MET.,SAU CAPS.,COND.CU SECT.&lt;10MMP              $</t>
  </si>
  <si>
    <t>RPCU05G      99</t>
  </si>
  <si>
    <t xml:space="preserve">EXEC.STRAPUNGERILOR PT.COND.-TIRANTI,LA CONSOLIDARI:IN PERETI,ZIDARIE CARAMIDA,26-50 CM GROS        </t>
  </si>
  <si>
    <t>EI07A        99</t>
  </si>
  <si>
    <t xml:space="preserve">TRECERE ETANSA PT.MAI MULTE CABLURI, PRIN GOLURI DIN ZIDURI SAU IN CANALE                           </t>
  </si>
  <si>
    <t>EI07B        99</t>
  </si>
  <si>
    <t xml:space="preserve">TRECERE ETANSA PT.MAI MULTE CABLURI, PRIN GOLURI IN PLANSEE                                         </t>
  </si>
  <si>
    <t>EI08E        99</t>
  </si>
  <si>
    <t xml:space="preserve">TRECERE ANTIFOC PT.CABLURI,PRIN GOL ZID/PLANSEE,VOPSEA ILUMINISCENTA,SUPORT VATA MIN.TIP PANOU, 4CM </t>
  </si>
  <si>
    <t>EI01A        99</t>
  </si>
  <si>
    <t xml:space="preserve">DIBLU METALIC CU EXPANDARE, PANA LA M8 MM, INCLUSIV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</si>
  <si>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EL18A  -M   :6313344     -DIBLU CU EXPANDARE MARIMEA  8</t>
    </r>
  </si>
  <si>
    <r>
      <t xml:space="preserve">          L:</t>
    </r>
    <r>
      <rPr>
        <i/>
        <sz val="7"/>
        <color theme="1"/>
        <rFont val="Courier New"/>
        <family val="3"/>
      </rPr>
      <t>EL18S  -M   :6832352     -BURGHIU CU CAP WIDIA D=8 MM</t>
    </r>
  </si>
  <si>
    <r>
      <t xml:space="preserve">Categorie: CAT29 </t>
    </r>
    <r>
      <rPr>
        <sz val="10"/>
        <color theme="1"/>
        <rFont val="Calibri"/>
        <family val="2"/>
        <scheme val="minor"/>
      </rPr>
      <t>INSTALATIE ALARMARE-SERVER</t>
    </r>
  </si>
  <si>
    <t>00801A11A    02</t>
  </si>
  <si>
    <t xml:space="preserve">DETECTOARE DE PREZENTA, MONTATE IN INTERIOR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</si>
  <si>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LA008A6-0018:7808000     -DETECTOR PIR+MW FUNCTIE ANTIMASK</t>
    </r>
  </si>
  <si>
    <t>00801A13A1   02</t>
  </si>
  <si>
    <t xml:space="preserve">VERIFICARI/PROBE LA DETECTOARE DE PREZENTA MONT.CONVENTIONAL/ ADRESABIL/ RADIO, IN INTERIOR         </t>
  </si>
  <si>
    <t>00801A14A1   02</t>
  </si>
  <si>
    <t xml:space="preserve">MONTARE SENZORI TIP CONTACT, MONITORIZ.STARE, PE FIR/ADRES, RADIO APARENT PE SUPORT LEMN,PVC,AL     </t>
  </si>
  <si>
    <r>
      <t xml:space="preserve">          L:</t>
    </r>
    <r>
      <rPr>
        <i/>
        <sz val="7"/>
        <color theme="1"/>
        <rFont val="Courier New"/>
        <family val="3"/>
      </rPr>
      <t>LA008A6-0019:7900139     -CONTACT MAGNETIC APARENT</t>
    </r>
  </si>
  <si>
    <t>00801A15A    02</t>
  </si>
  <si>
    <t xml:space="preserve">MONTARE DETECTOARE DE SPARGERE GEAM, ACUSTIC, H &lt;= 2,95 M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</si>
  <si>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LA008A6-0009:7800951     -DETECTOR SPARGERE GEAM, ACUSTIC</t>
    </r>
  </si>
  <si>
    <t>00801A17A    02</t>
  </si>
  <si>
    <t xml:space="preserve">SET       </t>
  </si>
  <si>
    <t xml:space="preserve">VERIFICARI / PROBE LA DETECTOARE DE SPARGERE GEAM, ACUSTIC, H &lt;= 2,95 M                             </t>
  </si>
  <si>
    <t>00801A25A1   02</t>
  </si>
  <si>
    <t xml:space="preserve">DISPOZITIVE DE AVERTIZARE OPTO-ACUSTICE MONTATE LA INTERIOR - CONVENTIONALE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</si>
  <si>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LA008A8-0001:7800962     -DISPOZITIV AVERTIZOR OPTO-ACUSTIC DE INT, CONVENTIONAL</t>
    </r>
  </si>
  <si>
    <t>00801A27A    02</t>
  </si>
  <si>
    <t xml:space="preserve">VERIFICARI / PROBE LA DISPOZITIVE DE AVERTIZARE OPTO-ACUSTICE MONTATE LA INTERIOR                   </t>
  </si>
  <si>
    <t>00801A07A    02</t>
  </si>
  <si>
    <t xml:space="preserve">MONTARE PERIFERICE ARMARE/ DEZARMARE SI COMUNICATIE - PANOURI, TASTATURI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</si>
  <si>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LA008A9-0002:7800967     -TASTATURA</t>
    </r>
  </si>
  <si>
    <t>00801A04A    02</t>
  </si>
  <si>
    <t xml:space="preserve">MODULE EXTENSIE "INTRARI / IESIRI" PT SISTEME CONVENTIONALE / RADIO - MONTAJ IN CABINET             </t>
  </si>
  <si>
    <t xml:space="preserve">EXTENSIE 8 ZONE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</si>
  <si>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LA008A5-0002:7800942     -MODUL DE EXTENSIE INTERFETE BUCLE</t>
    </r>
  </si>
  <si>
    <r>
      <t xml:space="preserve">          L:</t>
    </r>
    <r>
      <rPr>
        <i/>
        <sz val="7"/>
        <color theme="1"/>
        <rFont val="Courier New"/>
        <family val="3"/>
      </rPr>
      <t>LA008A5-0004:7808002     -MODUL SURSA ALIMENTARE 4 IESIRI</t>
    </r>
  </si>
  <si>
    <t>00801A06A    02</t>
  </si>
  <si>
    <t xml:space="preserve">ORE       </t>
  </si>
  <si>
    <t xml:space="preserve">VERIFICARI/PROBE/PROGRAMARE LA MODULE I/E PT SISTEME CONVENTIONALE/ RADIO - PENTRU 1 CONEXIUNE      </t>
  </si>
  <si>
    <t>00804D05A2   02</t>
  </si>
  <si>
    <t xml:space="preserve">MONTARE CITITOR TIP PROXIMITATE                                                                     </t>
  </si>
  <si>
    <t xml:space="preserve">INCLUSIV 20 BUC.TAG PROXIMITATE                   </t>
  </si>
  <si>
    <t>00804D05C    02</t>
  </si>
  <si>
    <t xml:space="preserve">VERIFICARI / PROBE MONTARE CITITOARE                                                                </t>
  </si>
  <si>
    <t>00804D07A4   02</t>
  </si>
  <si>
    <t xml:space="preserve">MONTAJ ELEMENTE RESTRICTIONARE ACCES - USOARE: YALA ELECTROMAGNETICA                                </t>
  </si>
  <si>
    <t>00804D07A2   02</t>
  </si>
  <si>
    <t xml:space="preserve">MONTAJ ELEMENTE RESTRICTIONARE ACCES - USOARE: ZAVOR ELECTRIC                                       </t>
  </si>
  <si>
    <t xml:space="preserve">BRAT HIDRAULIC                                    </t>
  </si>
  <si>
    <t>00804D07D    02</t>
  </si>
  <si>
    <t xml:space="preserve">VERIFICARI / PROBE MONTAJ ELEMENTE RESTRICTIONARE ACCES - USOARE                                    </t>
  </si>
  <si>
    <t>00804D06A1   02</t>
  </si>
  <si>
    <t xml:space="preserve">MONTARE ACCESORII: BUTON DE DESCHIDERE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</si>
  <si>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LA008B5-0001:7800978     -SOCLU</t>
    </r>
  </si>
  <si>
    <t>00804D06A2   02</t>
  </si>
  <si>
    <t xml:space="preserve">MONTARE ACCESORII: BUTON DE URGENTA                                                                 </t>
  </si>
  <si>
    <t>00804D06D    02</t>
  </si>
  <si>
    <t xml:space="preserve">VERIFICARI / PROBE MONTARE ACCESORII                                                                </t>
  </si>
  <si>
    <t>00804D04A1   02</t>
  </si>
  <si>
    <t xml:space="preserve">MONTAJ SURSA DE ALIMENTARE SIMPLA DE PUTERE MICA / UPS (&lt; 500W)                                     </t>
  </si>
  <si>
    <t xml:space="preserve">7808006        </t>
  </si>
  <si>
    <t xml:space="preserve">SURSA IN COMUTATIE 4,5A                                                                             </t>
  </si>
  <si>
    <t>00804D04C    02</t>
  </si>
  <si>
    <t xml:space="preserve">VERIFICARI / PROBE MONTAJ SURSA DE ALIMENTARE SIMPLA / UPS                                          </t>
  </si>
  <si>
    <t>W3K09A       99</t>
  </si>
  <si>
    <t xml:space="preserve">ACUMULATOR PORTATIV                                                                                 </t>
  </si>
  <si>
    <t xml:space="preserve">0000X10        </t>
  </si>
  <si>
    <t xml:space="preserve">ACUMULATOR  7 AH/12V                                                                                </t>
  </si>
  <si>
    <t>TCB05B1      82</t>
  </si>
  <si>
    <t xml:space="preserve">CUTIE DE ALARMA PT.CTA: GENERALA                                                                    </t>
  </si>
  <si>
    <t xml:space="preserve">2000005        </t>
  </si>
  <si>
    <t xml:space="preserve">CUTIE METALICA 288X298X78                                                                           </t>
  </si>
  <si>
    <t>00803C01A1   02</t>
  </si>
  <si>
    <t xml:space="preserve">FIXARE CAMERE VIDEO (FIXE / MOBILE), PE ZID DE BETON / CARAMIDA, NORMALA DE INTERIOR                </t>
  </si>
  <si>
    <t xml:space="preserve">CAMERE VIDEO IP INTERIOR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</si>
  <si>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LA008C6-0003:7808005     -CAMERA VIDEO ALL IN ONE IP</t>
    </r>
  </si>
  <si>
    <t>00803C02A2   02</t>
  </si>
  <si>
    <t xml:space="preserve">FIXARE CAMERE VIDEO (FIXE / MOBILE), PE ZID DE BETON / CARAMIDA, ANTIVANDAL DE EXTERIOR             </t>
  </si>
  <si>
    <t xml:space="preserve">CAMERA VIDEO IP EXTERIOR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</si>
  <si>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LA008D1-0002:7801075     -CAMERA VIDEO DE SUPRAVEGHERE, ANTIVANDAL, DE EXT,TIP C2</t>
    </r>
  </si>
  <si>
    <t>00803C12A2   02</t>
  </si>
  <si>
    <t xml:space="preserve">MONTAJ ECHIPAMENTE DIVERSE DE PRELUARE, ADAPTARE SI TRANSPORT: VIDEO SERVER MONTAT IN RACK          </t>
  </si>
  <si>
    <t xml:space="preserve">SISTEM VIZUALIZ                                   </t>
  </si>
  <si>
    <t>00803C13C2   02</t>
  </si>
  <si>
    <t xml:space="preserve">MONTAJ ECHIPAMENTE VIZUALIZARE: MONITOARE 5 - 10 KG                                                 </t>
  </si>
  <si>
    <t xml:space="preserve">MONITOR 32"                                       </t>
  </si>
  <si>
    <t>TCA23C1      82</t>
  </si>
  <si>
    <t xml:space="preserve">MONTAT RACK 19"                                                                                     </t>
  </si>
  <si>
    <t xml:space="preserve">ASIM.                                             </t>
  </si>
  <si>
    <t xml:space="preserve">7808010        </t>
  </si>
  <si>
    <t xml:space="preserve">RACK 19" 27U                                                                                        </t>
  </si>
  <si>
    <t>ATD12B       82</t>
  </si>
  <si>
    <t xml:space="preserve">CABLU MASURA,CDA,SEMNALIZARE POZAT &amp;N TUBURI CU:11-40 FIRE CONDUCTOARE DE 1,5-2,5MMP                </t>
  </si>
  <si>
    <r>
      <t xml:space="preserve">          L:</t>
    </r>
    <r>
      <rPr>
        <i/>
        <sz val="7"/>
        <color theme="1"/>
        <rFont val="Courier New"/>
        <family val="3"/>
      </rPr>
      <t>12510  -0303:4989636     -CABLU 12 FIRE</t>
    </r>
  </si>
  <si>
    <t>ATD12A       82</t>
  </si>
  <si>
    <t xml:space="preserve">CABLU MASURA,CDA,SEMNALIZARE POZAT &amp;N TUBURI CU:PINA LA 10 FIRE CONDUCTOARE DE 1,5-2,5MMP           </t>
  </si>
  <si>
    <r>
      <t xml:space="preserve">          L:</t>
    </r>
    <r>
      <rPr>
        <i/>
        <sz val="7"/>
        <color theme="1"/>
        <rFont val="Courier New"/>
        <family val="3"/>
      </rPr>
      <t>12510  -0304:7535147     -CABLU 6 FIRE</t>
    </r>
  </si>
  <si>
    <r>
      <t xml:space="preserve">          L:</t>
    </r>
    <r>
      <rPr>
        <i/>
        <sz val="7"/>
        <color theme="1"/>
        <rFont val="Courier New"/>
        <family val="3"/>
      </rPr>
      <t>12510  -0302:0000001     -CABLU SFTP CAT.6 AWG23</t>
    </r>
  </si>
  <si>
    <r>
      <t xml:space="preserve">          L:</t>
    </r>
    <r>
      <rPr>
        <i/>
        <sz val="7"/>
        <color theme="1"/>
        <rFont val="Courier New"/>
        <family val="3"/>
      </rPr>
      <t>12001  -0121:4827055     -CONDUCTOR  CUPRU EXECUTIE MIJLOCIE MYYM 2 X 0.75 MMP</t>
    </r>
  </si>
  <si>
    <t>EA12C1       82</t>
  </si>
  <si>
    <t xml:space="preserve">TUB METALIC,FLEXIBIL,DE PROTECTIE,NEETANS,CU SPIRALE CU 2 RENURI DE FORMA PATRULATER(SPD) 37-100MM  </t>
  </si>
  <si>
    <r>
      <t xml:space="preserve">          L:</t>
    </r>
    <r>
      <rPr>
        <i/>
        <sz val="7"/>
        <color theme="1"/>
        <rFont val="Courier New"/>
        <family val="3"/>
      </rPr>
      <t>12002  -0010:7356587     -TUB METALIC FLEX.PROT.NEETANS TIP SPD-ROMAN D=35 MM</t>
    </r>
  </si>
  <si>
    <t>EA13B2       82</t>
  </si>
  <si>
    <t xml:space="preserve">TUB IZOLANT USOR PROTEJAT FLEXIBIL IPFY CU INVELIS FLEXIBIL DIN MATERIAL PLASTIC CU D=32 MM.        </t>
  </si>
  <si>
    <t>EA18A1       82</t>
  </si>
  <si>
    <t xml:space="preserve">DOZE CENTRALIZATOARE DIN TABLA DE 1,5 MM PT CONDUCTORI MONTATI IN TUBURI CU DIM. 200X100X100MM      </t>
  </si>
  <si>
    <t xml:space="preserve">ASIM.USI VIZITARE                                 </t>
  </si>
  <si>
    <t xml:space="preserve">5893265        </t>
  </si>
  <si>
    <t xml:space="preserve">USA VIZITARE                                                                                        </t>
  </si>
  <si>
    <t>ATD41XA      93</t>
  </si>
  <si>
    <t xml:space="preserve">GAURIRE BETON CU MASINA DE GAURIT CU DIAMETRUL SUB50 MM                                             </t>
  </si>
  <si>
    <t>ATD41XB      93</t>
  </si>
  <si>
    <t xml:space="preserve">GAURIRE BETON CU MASINA DE GAURIT CU DIAMETRUL    PESTE 50 MM                                       </t>
  </si>
  <si>
    <t>00804D10A3   02</t>
  </si>
  <si>
    <t xml:space="preserve">PUNERE IN FUNCTIUNE CITITOARE                                                                       </t>
  </si>
  <si>
    <t>00803C17A1   02</t>
  </si>
  <si>
    <t xml:space="preserve">PROGRAMARE SOFTWARE : SOFTWARE DE PROCESARE - COMPLEXITATE STANDARD                                 </t>
  </si>
  <si>
    <t xml:space="preserve">SISTEM TVCI                                       </t>
  </si>
  <si>
    <t>ATD20A       82</t>
  </si>
  <si>
    <t xml:space="preserve">CONEXIUNI CU CONDUCTORI ELECTRICI IN DULAPURI,PANOURI,PUPITRE,CUTII                                 </t>
  </si>
  <si>
    <t>ATD16C       82</t>
  </si>
  <si>
    <t xml:space="preserve">FORMARE CAP.DE CABLU,LUNG.SUB 1 M,IZOLATIE SI MANTA PVC,AVIND : 11-24 FIRE CONDUCTOARE,NEARMAT      </t>
  </si>
  <si>
    <t xml:space="preserve">                                                    PROIECTANT</t>
  </si>
  <si>
    <t xml:space="preserve">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</si>
</sst>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i/>
      <sz val="8"/>
      <color theme="1"/>
      <name val="Courier New"/>
      <family val="3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Lucida Handwriting"/>
      <family val="4"/>
    </font>
    <font>
      <i/>
      <sz val="7"/>
      <color theme="1"/>
      <name val="Courier New"/>
      <family val="3"/>
    </font>
    <font>
      <b/>
      <sz val="9"/>
      <color theme="1"/>
      <name val="Courier New"/>
      <family val="3"/>
    </font>
    <font>
      <sz val="11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left" vertical="center" wrapText="1"/>
    </xf>
    <xf numFmtId="49" fontId="4" fillId="0" borderId="0" applyFill="0" applyBorder="0" applyProtection="0">
      <alignment horizontal="center" vertical="center" wrapText="1"/>
    </xf>
    <xf numFmtId="0" fontId="6" fillId="0" borderId="0" applyNumberFormat="0" applyFill="0" applyBorder="0" applyProtection="0">
      <alignment horizontal="center"/>
    </xf>
    <xf numFmtId="49" fontId="6" fillId="0" borderId="0" applyFill="0" applyBorder="0" applyProtection="0">
      <alignment horizontal="center" vertical="center"/>
    </xf>
    <xf numFmtId="49" fontId="6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 wrapText="1"/>
    </xf>
    <xf numFmtId="49" fontId="7" fillId="0" borderId="0" applyFill="0" applyBorder="0" applyProtection="0">
      <alignment horizontal="left" vertical="center"/>
    </xf>
    <xf numFmtId="164" fontId="6" fillId="0" borderId="0" applyFill="0" applyBorder="0" applyProtection="0">
      <alignment horizontal="right" vertical="center"/>
    </xf>
    <xf numFmtId="4" fontId="6" fillId="0" borderId="0" applyFill="0" applyBorder="0" applyProtection="0">
      <alignment horizontal="center" vertical="center"/>
    </xf>
    <xf numFmtId="164" fontId="6" fillId="0" borderId="0" applyFill="0" applyBorder="0" applyProtection="0">
      <alignment vertical="center"/>
    </xf>
    <xf numFmtId="165" fontId="7" fillId="0" borderId="0" applyFill="0" applyBorder="0" applyProtection="0">
      <alignment horizontal="right" vertical="center"/>
    </xf>
    <xf numFmtId="164" fontId="5" fillId="0" borderId="0" applyFill="0" applyBorder="0" applyProtection="0">
      <alignment vertical="center"/>
    </xf>
    <xf numFmtId="49" fontId="8" fillId="0" borderId="0" applyFill="0" applyBorder="0" applyProtection="0">
      <alignment horizontal="left"/>
    </xf>
    <xf numFmtId="165" fontId="9" fillId="0" borderId="0" applyFill="0" applyBorder="0" applyAlignment="0" applyProtection="0">
      <alignment vertical="center"/>
    </xf>
    <xf numFmtId="166" fontId="6" fillId="0" borderId="0" applyFill="0" applyBorder="0" applyAlignment="0" applyProtection="0"/>
    <xf numFmtId="164" fontId="5" fillId="0" borderId="0" applyFill="0" applyBorder="0" applyAlignment="0" applyProtection="0"/>
    <xf numFmtId="166" fontId="5" fillId="0" borderId="0" applyFill="0" applyBorder="0" applyAlignment="0" applyProtection="0"/>
    <xf numFmtId="4" fontId="5" fillId="0" borderId="0" applyFill="0" applyBorder="0" applyAlignment="0" applyProtection="0"/>
    <xf numFmtId="167" fontId="6" fillId="0" borderId="0" applyFill="0" applyBorder="0" applyProtection="0">
      <alignment horizontal="right"/>
    </xf>
    <xf numFmtId="49" fontId="6" fillId="0" borderId="0" applyFill="0" applyBorder="0" applyProtection="0"/>
  </cellStyleXfs>
  <cellXfs count="63">
    <xf numFmtId="0" fontId="0" fillId="0" borderId="0" xfId="0"/>
    <xf numFmtId="49" fontId="10" fillId="0" borderId="0" xfId="0" applyNumberFormat="1" applyFont="1"/>
    <xf numFmtId="49" fontId="6" fillId="0" borderId="0" xfId="5">
      <alignment horizontal="center" vertical="center"/>
    </xf>
    <xf numFmtId="49" fontId="6" fillId="0" borderId="0" xfId="6">
      <alignment horizontal="left" vertical="center" wrapText="1"/>
    </xf>
    <xf numFmtId="164" fontId="6" fillId="0" borderId="0" xfId="9">
      <alignment horizontal="right" vertical="center"/>
    </xf>
    <xf numFmtId="49" fontId="7" fillId="0" borderId="0" xfId="8">
      <alignment horizontal="left" vertical="center"/>
    </xf>
    <xf numFmtId="164" fontId="6" fillId="0" borderId="0" xfId="11">
      <alignment vertical="center"/>
    </xf>
    <xf numFmtId="164" fontId="5" fillId="0" borderId="0" xfId="13">
      <alignment vertical="center"/>
    </xf>
    <xf numFmtId="49" fontId="10" fillId="0" borderId="0" xfId="0" applyNumberFormat="1" applyFont="1"/>
    <xf numFmtId="49" fontId="3" fillId="0" borderId="0" xfId="2">
      <alignment horizontal="left" vertical="center" wrapText="1"/>
    </xf>
    <xf numFmtId="49" fontId="11" fillId="0" borderId="0" xfId="1" applyFont="1">
      <alignment horizontal="left" vertical="center" wrapText="1"/>
    </xf>
    <xf numFmtId="49" fontId="13" fillId="0" borderId="0" xfId="0" applyNumberFormat="1" applyFont="1" applyAlignment="1">
      <alignment horizontal="left"/>
    </xf>
    <xf numFmtId="49" fontId="14" fillId="0" borderId="0" xfId="3" applyFont="1">
      <alignment horizontal="center" vertical="center" wrapText="1"/>
    </xf>
    <xf numFmtId="49" fontId="6" fillId="0" borderId="0" xfId="5" applyFont="1">
      <alignment horizontal="center" vertical="center"/>
    </xf>
    <xf numFmtId="49" fontId="6" fillId="0" borderId="0" xfId="6" applyFont="1">
      <alignment horizontal="left" vertical="center" wrapText="1"/>
    </xf>
    <xf numFmtId="49" fontId="9" fillId="0" borderId="0" xfId="8" applyFont="1">
      <alignment horizontal="left" vertical="center"/>
    </xf>
    <xf numFmtId="0" fontId="1" fillId="0" borderId="0" xfId="0" applyFont="1"/>
    <xf numFmtId="164" fontId="6" fillId="0" borderId="0" xfId="11" applyFont="1">
      <alignment vertical="center"/>
    </xf>
    <xf numFmtId="164" fontId="6" fillId="0" borderId="0" xfId="13" applyFont="1">
      <alignment vertical="center"/>
    </xf>
    <xf numFmtId="164" fontId="6" fillId="0" borderId="0" xfId="9" applyFont="1">
      <alignment horizontal="right" vertical="center"/>
    </xf>
    <xf numFmtId="49" fontId="10" fillId="0" borderId="1" xfId="0" applyNumberFormat="1" applyFont="1" applyBorder="1"/>
    <xf numFmtId="49" fontId="6" fillId="0" borderId="1" xfId="5" applyFont="1" applyBorder="1">
      <alignment horizontal="center" vertical="center"/>
    </xf>
    <xf numFmtId="49" fontId="6" fillId="0" borderId="1" xfId="6" applyFont="1" applyBorder="1">
      <alignment horizontal="left" vertical="center" wrapText="1"/>
    </xf>
    <xf numFmtId="49" fontId="9" fillId="0" borderId="1" xfId="8" applyFont="1" applyBorder="1">
      <alignment horizontal="left" vertical="center"/>
    </xf>
    <xf numFmtId="0" fontId="1" fillId="0" borderId="1" xfId="0" applyFont="1" applyBorder="1"/>
    <xf numFmtId="164" fontId="6" fillId="0" borderId="1" xfId="11" applyFont="1" applyBorder="1">
      <alignment vertical="center"/>
    </xf>
    <xf numFmtId="164" fontId="6" fillId="0" borderId="1" xfId="13" applyFont="1" applyBorder="1">
      <alignment vertical="center"/>
    </xf>
    <xf numFmtId="164" fontId="6" fillId="0" borderId="1" xfId="9" applyFont="1" applyBorder="1">
      <alignment horizontal="right" vertical="center"/>
    </xf>
    <xf numFmtId="49" fontId="6" fillId="0" borderId="1" xfId="5" applyBorder="1">
      <alignment horizontal="center" vertical="center"/>
    </xf>
    <xf numFmtId="49" fontId="6" fillId="0" borderId="1" xfId="6" applyBorder="1">
      <alignment horizontal="left" vertical="center" wrapText="1"/>
    </xf>
    <xf numFmtId="49" fontId="7" fillId="0" borderId="1" xfId="8" applyBorder="1">
      <alignment horizontal="left" vertical="center"/>
    </xf>
    <xf numFmtId="0" fontId="0" fillId="0" borderId="1" xfId="0" applyBorder="1"/>
    <xf numFmtId="164" fontId="6" fillId="0" borderId="1" xfId="11" applyBorder="1">
      <alignment vertical="center"/>
    </xf>
    <xf numFmtId="164" fontId="5" fillId="0" borderId="1" xfId="13" applyBorder="1">
      <alignment vertical="center"/>
    </xf>
    <xf numFmtId="164" fontId="6" fillId="0" borderId="1" xfId="9" applyBorder="1">
      <alignment horizontal="right" vertical="center"/>
    </xf>
    <xf numFmtId="165" fontId="7" fillId="0" borderId="0" xfId="12">
      <alignment horizontal="right" vertical="center"/>
    </xf>
    <xf numFmtId="49" fontId="6" fillId="0" borderId="0" xfId="7">
      <alignment horizontal="left" vertical="center" wrapText="1"/>
    </xf>
    <xf numFmtId="164" fontId="5" fillId="0" borderId="2" xfId="13" applyBorder="1">
      <alignment vertical="center"/>
    </xf>
    <xf numFmtId="49" fontId="6" fillId="0" borderId="3" xfId="7" applyBorder="1">
      <alignment horizontal="left" vertical="center" wrapText="1"/>
    </xf>
    <xf numFmtId="49" fontId="10" fillId="0" borderId="3" xfId="0" applyNumberFormat="1" applyFont="1" applyBorder="1"/>
    <xf numFmtId="164" fontId="5" fillId="0" borderId="4" xfId="13" applyBorder="1">
      <alignment vertical="center"/>
    </xf>
    <xf numFmtId="164" fontId="6" fillId="0" borderId="3" xfId="9" applyBorder="1">
      <alignment horizontal="right" vertical="center"/>
    </xf>
    <xf numFmtId="49" fontId="6" fillId="0" borderId="5" xfId="7" applyBorder="1">
      <alignment horizontal="left" vertical="center" wrapText="1"/>
    </xf>
    <xf numFmtId="49" fontId="10" fillId="0" borderId="5" xfId="0" applyNumberFormat="1" applyFont="1" applyBorder="1"/>
    <xf numFmtId="164" fontId="5" fillId="0" borderId="6" xfId="13" applyBorder="1">
      <alignment vertical="center"/>
    </xf>
    <xf numFmtId="164" fontId="6" fillId="0" borderId="5" xfId="9" applyBorder="1">
      <alignment horizontal="right" vertical="center"/>
    </xf>
    <xf numFmtId="49" fontId="10" fillId="0" borderId="7" xfId="0" applyNumberFormat="1" applyFont="1" applyBorder="1"/>
    <xf numFmtId="49" fontId="10" fillId="0" borderId="8" xfId="0" applyNumberFormat="1" applyFont="1" applyBorder="1"/>
    <xf numFmtId="49" fontId="16" fillId="0" borderId="0" xfId="21" applyFont="1"/>
    <xf numFmtId="167" fontId="6" fillId="0" borderId="0" xfId="20">
      <alignment horizontal="right"/>
    </xf>
    <xf numFmtId="49" fontId="16" fillId="0" borderId="2" xfId="21" applyFont="1" applyBorder="1"/>
    <xf numFmtId="49" fontId="6" fillId="0" borderId="2" xfId="6" applyBorder="1">
      <alignment horizontal="left" vertical="center" wrapText="1"/>
    </xf>
    <xf numFmtId="49" fontId="7" fillId="0" borderId="2" xfId="8" applyBorder="1">
      <alignment horizontal="left" vertical="center"/>
    </xf>
    <xf numFmtId="0" fontId="0" fillId="0" borderId="2" xfId="0" applyBorder="1"/>
    <xf numFmtId="164" fontId="6" fillId="0" borderId="2" xfId="11" applyBorder="1">
      <alignment vertical="center"/>
    </xf>
    <xf numFmtId="164" fontId="6" fillId="0" borderId="2" xfId="9" applyBorder="1">
      <alignment horizontal="right" vertical="center"/>
    </xf>
    <xf numFmtId="0" fontId="17" fillId="0" borderId="0" xfId="0" applyFont="1"/>
    <xf numFmtId="164" fontId="0" fillId="0" borderId="2" xfId="0" applyNumberFormat="1" applyBorder="1"/>
    <xf numFmtId="167" fontId="6" fillId="0" borderId="2" xfId="20" applyBorder="1">
      <alignment horizontal="right"/>
    </xf>
    <xf numFmtId="49" fontId="6" fillId="0" borderId="2" xfId="5" applyBorder="1">
      <alignment horizontal="center" vertical="center"/>
    </xf>
    <xf numFmtId="0" fontId="0" fillId="0" borderId="4" xfId="0" applyBorder="1"/>
    <xf numFmtId="49" fontId="8" fillId="0" borderId="2" xfId="14" applyBorder="1">
      <alignment horizontal="left"/>
    </xf>
    <xf numFmtId="49" fontId="18" fillId="0" borderId="0" xfId="0" applyNumberFormat="1" applyFont="1" applyAlignment="1"/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6"/>
  <sheetViews>
    <sheetView tabSelected="1" topLeftCell="A110" workbookViewId="0">
      <selection activeCell="T143" sqref="T143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6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24</v>
      </c>
      <c r="D13" s="30" t="s">
        <v>25</v>
      </c>
      <c r="E13" s="31"/>
      <c r="F13" s="31"/>
      <c r="G13" s="32">
        <v>6.7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26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28</v>
      </c>
      <c r="D18" s="5" t="s">
        <v>29</v>
      </c>
      <c r="G18" s="6">
        <v>0.01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30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31</v>
      </c>
      <c r="D23" s="5" t="s">
        <v>25</v>
      </c>
      <c r="G23" s="6">
        <v>1.1000000000000001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32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33</v>
      </c>
      <c r="D28" s="5" t="s">
        <v>34</v>
      </c>
      <c r="G28" s="6">
        <v>12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35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42" t="s">
        <v>27</v>
      </c>
      <c r="B32" s="43"/>
      <c r="C32" s="43"/>
      <c r="D32" s="43"/>
      <c r="E32" s="43"/>
      <c r="F32" s="43"/>
      <c r="G32" s="43"/>
      <c r="H32" s="44"/>
      <c r="I32" s="45"/>
    </row>
    <row r="33" spans="1:9" x14ac:dyDescent="0.25">
      <c r="A33" s="46" t="s">
        <v>36</v>
      </c>
      <c r="B33" s="46"/>
      <c r="C33" s="46"/>
      <c r="D33" s="46"/>
      <c r="E33" s="46"/>
      <c r="F33" s="46"/>
      <c r="G33" s="46"/>
      <c r="H33" s="46"/>
      <c r="I33" s="46"/>
    </row>
    <row r="34" spans="1:9" x14ac:dyDescent="0.25">
      <c r="A34" s="39" t="s">
        <v>37</v>
      </c>
      <c r="B34" s="39"/>
      <c r="C34" s="39"/>
      <c r="D34" s="39"/>
      <c r="E34" s="39"/>
      <c r="F34" s="39"/>
      <c r="G34" s="39"/>
      <c r="H34" s="39"/>
      <c r="I34" s="39"/>
    </row>
    <row r="35" spans="1:9" x14ac:dyDescent="0.25">
      <c r="B35" s="2">
        <v>5</v>
      </c>
      <c r="C35" s="3" t="s">
        <v>38</v>
      </c>
      <c r="D35" s="5" t="s">
        <v>34</v>
      </c>
      <c r="G35" s="6">
        <v>18</v>
      </c>
    </row>
    <row r="36" spans="1:9" x14ac:dyDescent="0.25">
      <c r="D36" s="35" t="str">
        <f>SUBSTITUTE("Sp.mat: 0.00%",".",IF(VALUE("1.2")=1.2,".",","),2)</f>
        <v>Sp.mat: 0.00%</v>
      </c>
      <c r="F36" s="35" t="str">
        <f>SUBSTITUTE("Sp.man: 0.00%",".",IF(VALUE("1.2")=1.2,".",","),2)</f>
        <v>Sp.man: 0.00%</v>
      </c>
      <c r="G36" s="35" t="str">
        <f>SUBSTITUTE("Sp.uti: 0.00%",".",IF(VALUE("1.2")=1.2,".",","),2)</f>
        <v>Sp.uti: 0.00%</v>
      </c>
    </row>
    <row r="37" spans="1:9" x14ac:dyDescent="0.25">
      <c r="A37" s="36" t="s">
        <v>39</v>
      </c>
      <c r="B37" s="8"/>
      <c r="C37" s="8"/>
      <c r="D37" s="8"/>
      <c r="E37" s="8"/>
      <c r="F37" s="8"/>
      <c r="G37" s="8"/>
    </row>
    <row r="38" spans="1:9" x14ac:dyDescent="0.25">
      <c r="A38" s="8"/>
      <c r="B38" s="8"/>
      <c r="C38" s="8"/>
      <c r="D38" s="8"/>
      <c r="E38" s="8"/>
      <c r="F38" s="8"/>
      <c r="G38" s="8"/>
    </row>
    <row r="39" spans="1:9" x14ac:dyDescent="0.25">
      <c r="A39" s="38" t="s">
        <v>27</v>
      </c>
      <c r="B39" s="39"/>
      <c r="C39" s="39"/>
      <c r="D39" s="39"/>
      <c r="E39" s="39"/>
      <c r="F39" s="39"/>
      <c r="G39" s="39"/>
      <c r="H39" s="40"/>
      <c r="I39" s="41"/>
    </row>
    <row r="40" spans="1:9" x14ac:dyDescent="0.25">
      <c r="B40" s="2">
        <v>6</v>
      </c>
      <c r="C40" s="3" t="s">
        <v>40</v>
      </c>
      <c r="D40" s="5" t="s">
        <v>41</v>
      </c>
      <c r="G40" s="6">
        <v>215</v>
      </c>
    </row>
    <row r="41" spans="1:9" x14ac:dyDescent="0.25">
      <c r="D41" s="35" t="str">
        <f>SUBSTITUTE("Sp.mat: 0.00%",".",IF(VALUE("1.2")=1.2,".",","),2)</f>
        <v>Sp.mat: 0.00%</v>
      </c>
      <c r="F41" s="35" t="str">
        <f>SUBSTITUTE("Sp.man: 0.00%",".",IF(VALUE("1.2")=1.2,".",","),2)</f>
        <v>Sp.man: 0.00%</v>
      </c>
      <c r="G41" s="35" t="str">
        <f>SUBSTITUTE("Sp.uti: 0.00%",".",IF(VALUE("1.2")=1.2,".",","),2)</f>
        <v>Sp.uti: 0.00%</v>
      </c>
    </row>
    <row r="42" spans="1:9" x14ac:dyDescent="0.25">
      <c r="A42" s="36" t="s">
        <v>42</v>
      </c>
      <c r="B42" s="8"/>
      <c r="C42" s="8"/>
      <c r="D42" s="8"/>
      <c r="E42" s="8"/>
      <c r="F42" s="8"/>
      <c r="G42" s="8"/>
    </row>
    <row r="43" spans="1:9" x14ac:dyDescent="0.25">
      <c r="A43" s="8"/>
      <c r="B43" s="8"/>
      <c r="C43" s="8"/>
      <c r="D43" s="8"/>
      <c r="E43" s="8"/>
      <c r="F43" s="8"/>
      <c r="G43" s="8"/>
    </row>
    <row r="44" spans="1:9" x14ac:dyDescent="0.25">
      <c r="A44" s="42" t="s">
        <v>27</v>
      </c>
      <c r="B44" s="43"/>
      <c r="C44" s="43"/>
      <c r="D44" s="43"/>
      <c r="E44" s="43"/>
      <c r="F44" s="43"/>
      <c r="G44" s="43"/>
      <c r="H44" s="44"/>
      <c r="I44" s="45"/>
    </row>
    <row r="45" spans="1:9" x14ac:dyDescent="0.25">
      <c r="A45" s="46" t="s">
        <v>43</v>
      </c>
      <c r="B45" s="46"/>
      <c r="C45" s="46"/>
      <c r="D45" s="46"/>
      <c r="E45" s="46"/>
      <c r="F45" s="46"/>
      <c r="G45" s="46"/>
      <c r="H45" s="46"/>
      <c r="I45" s="46"/>
    </row>
    <row r="46" spans="1:9" x14ac:dyDescent="0.25">
      <c r="A46" s="39" t="s">
        <v>44</v>
      </c>
      <c r="B46" s="39"/>
      <c r="C46" s="39"/>
      <c r="D46" s="39"/>
      <c r="E46" s="39"/>
      <c r="F46" s="39"/>
      <c r="G46" s="39"/>
      <c r="H46" s="39"/>
      <c r="I46" s="39"/>
    </row>
    <row r="47" spans="1:9" x14ac:dyDescent="0.25">
      <c r="B47" s="2">
        <v>7</v>
      </c>
      <c r="C47" s="3" t="s">
        <v>45</v>
      </c>
      <c r="D47" s="5" t="s">
        <v>25</v>
      </c>
      <c r="G47" s="6">
        <v>1.4</v>
      </c>
    </row>
    <row r="48" spans="1:9" x14ac:dyDescent="0.25">
      <c r="D48" s="35" t="str">
        <f>SUBSTITUTE("Sp.mat: 0.00%",".",IF(VALUE("1.2")=1.2,".",","),2)</f>
        <v>Sp.mat: 0.00%</v>
      </c>
      <c r="F48" s="35" t="str">
        <f>SUBSTITUTE("Sp.man: 0.00%",".",IF(VALUE("1.2")=1.2,".",","),2)</f>
        <v>Sp.man: 0.00%</v>
      </c>
      <c r="G48" s="35" t="str">
        <f>SUBSTITUTE("Sp.uti: 0.00%",".",IF(VALUE("1.2")=1.2,".",","),2)</f>
        <v>Sp.uti: 0.00%</v>
      </c>
    </row>
    <row r="49" spans="1:9" x14ac:dyDescent="0.25">
      <c r="A49" s="36" t="s">
        <v>46</v>
      </c>
      <c r="B49" s="8"/>
      <c r="C49" s="8"/>
      <c r="D49" s="8"/>
      <c r="E49" s="8"/>
      <c r="F49" s="8"/>
      <c r="G49" s="8"/>
    </row>
    <row r="50" spans="1:9" x14ac:dyDescent="0.25">
      <c r="A50" s="8"/>
      <c r="B50" s="8"/>
      <c r="C50" s="8"/>
      <c r="D50" s="8"/>
      <c r="E50" s="8"/>
      <c r="F50" s="8"/>
      <c r="G50" s="8"/>
    </row>
    <row r="51" spans="1:9" x14ac:dyDescent="0.25">
      <c r="A51" s="38" t="s">
        <v>27</v>
      </c>
      <c r="B51" s="39"/>
      <c r="C51" s="39"/>
      <c r="D51" s="39"/>
      <c r="E51" s="39"/>
      <c r="F51" s="39"/>
      <c r="G51" s="39"/>
      <c r="H51" s="40"/>
      <c r="I51" s="41"/>
    </row>
    <row r="52" spans="1:9" x14ac:dyDescent="0.25">
      <c r="B52" s="2">
        <v>8</v>
      </c>
      <c r="C52" s="3" t="s">
        <v>47</v>
      </c>
      <c r="D52" s="5" t="s">
        <v>25</v>
      </c>
      <c r="G52" s="6">
        <v>2.8</v>
      </c>
    </row>
    <row r="53" spans="1:9" x14ac:dyDescent="0.25">
      <c r="D53" s="35" t="str">
        <f>SUBSTITUTE("Sp.mat: 0.00%",".",IF(VALUE("1.2")=1.2,".",","),2)</f>
        <v>Sp.mat: 0.00%</v>
      </c>
      <c r="F53" s="35" t="str">
        <f>SUBSTITUTE("Sp.man: 0.00%",".",IF(VALUE("1.2")=1.2,".",","),2)</f>
        <v>Sp.man: 0.00%</v>
      </c>
      <c r="G53" s="35" t="str">
        <f>SUBSTITUTE("Sp.uti: 0.00%",".",IF(VALUE("1.2")=1.2,".",","),2)</f>
        <v>Sp.uti: 0.00%</v>
      </c>
    </row>
    <row r="54" spans="1:9" x14ac:dyDescent="0.25">
      <c r="A54" s="36" t="s">
        <v>48</v>
      </c>
      <c r="B54" s="8"/>
      <c r="C54" s="8"/>
      <c r="D54" s="8"/>
      <c r="E54" s="8"/>
      <c r="F54" s="8"/>
      <c r="G54" s="8"/>
    </row>
    <row r="55" spans="1:9" x14ac:dyDescent="0.25">
      <c r="A55" s="8"/>
      <c r="B55" s="8"/>
      <c r="C55" s="8"/>
      <c r="D55" s="8"/>
      <c r="E55" s="8"/>
      <c r="F55" s="8"/>
      <c r="G55" s="8"/>
    </row>
    <row r="56" spans="1:9" x14ac:dyDescent="0.25">
      <c r="A56" s="42" t="s">
        <v>27</v>
      </c>
      <c r="B56" s="43"/>
      <c r="C56" s="43"/>
      <c r="D56" s="43"/>
      <c r="E56" s="43"/>
      <c r="F56" s="43"/>
      <c r="G56" s="43"/>
      <c r="H56" s="44"/>
      <c r="I56" s="45"/>
    </row>
    <row r="57" spans="1:9" x14ac:dyDescent="0.25">
      <c r="A57" s="47" t="s">
        <v>49</v>
      </c>
      <c r="B57" s="47"/>
      <c r="C57" s="47"/>
      <c r="D57" s="47"/>
      <c r="E57" s="47"/>
      <c r="F57" s="47"/>
      <c r="G57" s="47"/>
      <c r="H57" s="47"/>
      <c r="I57" s="47"/>
    </row>
    <row r="58" spans="1:9" x14ac:dyDescent="0.25">
      <c r="B58" s="2">
        <v>9</v>
      </c>
      <c r="C58" s="3" t="s">
        <v>50</v>
      </c>
      <c r="D58" s="5" t="s">
        <v>34</v>
      </c>
      <c r="G58" s="6">
        <v>18</v>
      </c>
    </row>
    <row r="59" spans="1:9" x14ac:dyDescent="0.25">
      <c r="D59" s="35" t="str">
        <f>SUBSTITUTE("Sp.mat: 0.00%",".",IF(VALUE("1.2")=1.2,".",","),2)</f>
        <v>Sp.mat: 0.00%</v>
      </c>
      <c r="F59" s="35" t="str">
        <f>SUBSTITUTE("Sp.man: 0.00%",".",IF(VALUE("1.2")=1.2,".",","),2)</f>
        <v>Sp.man: 0.00%</v>
      </c>
      <c r="G59" s="35" t="str">
        <f>SUBSTITUTE("Sp.uti: 0.00%",".",IF(VALUE("1.2")=1.2,".",","),2)</f>
        <v>Sp.uti: 0.00%</v>
      </c>
    </row>
    <row r="60" spans="1:9" x14ac:dyDescent="0.25">
      <c r="A60" s="36" t="s">
        <v>51</v>
      </c>
      <c r="B60" s="8"/>
      <c r="C60" s="8"/>
      <c r="D60" s="8"/>
      <c r="E60" s="8"/>
      <c r="F60" s="8"/>
      <c r="G60" s="8"/>
    </row>
    <row r="61" spans="1:9" x14ac:dyDescent="0.25">
      <c r="A61" s="8"/>
      <c r="B61" s="8"/>
      <c r="C61" s="8"/>
      <c r="D61" s="8"/>
      <c r="E61" s="8"/>
      <c r="F61" s="8"/>
      <c r="G61" s="8"/>
    </row>
    <row r="62" spans="1:9" x14ac:dyDescent="0.25">
      <c r="A62" s="38" t="s">
        <v>27</v>
      </c>
      <c r="B62" s="39"/>
      <c r="C62" s="39"/>
      <c r="D62" s="39"/>
      <c r="E62" s="39"/>
      <c r="F62" s="39"/>
      <c r="G62" s="39"/>
      <c r="H62" s="40"/>
      <c r="I62" s="41"/>
    </row>
    <row r="63" spans="1:9" x14ac:dyDescent="0.25">
      <c r="B63" s="2">
        <v>10</v>
      </c>
      <c r="C63" s="3" t="s">
        <v>52</v>
      </c>
      <c r="D63" s="5" t="s">
        <v>34</v>
      </c>
      <c r="G63" s="6">
        <v>30</v>
      </c>
    </row>
    <row r="64" spans="1:9" x14ac:dyDescent="0.25">
      <c r="D64" s="35" t="str">
        <f>SUBSTITUTE("Sp.mat: 0.00%",".",IF(VALUE("1.2")=1.2,".",","),2)</f>
        <v>Sp.mat: 0.00%</v>
      </c>
      <c r="F64" s="35" t="str">
        <f>SUBSTITUTE("Sp.man: 0.00%",".",IF(VALUE("1.2")=1.2,".",","),2)</f>
        <v>Sp.man: 0.00%</v>
      </c>
      <c r="G64" s="35" t="str">
        <f>SUBSTITUTE("Sp.uti: 0.00%",".",IF(VALUE("1.2")=1.2,".",","),2)</f>
        <v>Sp.uti: 0.00%</v>
      </c>
    </row>
    <row r="65" spans="1:9" x14ac:dyDescent="0.25">
      <c r="A65" s="36" t="s">
        <v>53</v>
      </c>
      <c r="B65" s="8"/>
      <c r="C65" s="8"/>
      <c r="D65" s="8"/>
      <c r="E65" s="8"/>
      <c r="F65" s="8"/>
      <c r="G65" s="8"/>
    </row>
    <row r="66" spans="1:9" x14ac:dyDescent="0.25">
      <c r="A66" s="8"/>
      <c r="B66" s="8"/>
      <c r="C66" s="8"/>
      <c r="D66" s="8"/>
      <c r="E66" s="8"/>
      <c r="F66" s="8"/>
      <c r="G66" s="8"/>
    </row>
    <row r="67" spans="1:9" x14ac:dyDescent="0.25">
      <c r="A67" s="38" t="s">
        <v>27</v>
      </c>
      <c r="B67" s="39"/>
      <c r="C67" s="39"/>
      <c r="D67" s="39"/>
      <c r="E67" s="39"/>
      <c r="F67" s="39"/>
      <c r="G67" s="39"/>
      <c r="H67" s="40"/>
      <c r="I67" s="41"/>
    </row>
    <row r="68" spans="1:9" x14ac:dyDescent="0.25">
      <c r="B68" s="2">
        <v>11</v>
      </c>
      <c r="C68" s="3" t="s">
        <v>54</v>
      </c>
      <c r="D68" s="5" t="s">
        <v>34</v>
      </c>
      <c r="G68" s="6">
        <v>30</v>
      </c>
    </row>
    <row r="69" spans="1:9" x14ac:dyDescent="0.25">
      <c r="D69" s="35" t="str">
        <f>SUBSTITUTE("Sp.mat: 0.00%",".",IF(VALUE("1.2")=1.2,".",","),2)</f>
        <v>Sp.mat: 0.00%</v>
      </c>
      <c r="F69" s="35" t="str">
        <f>SUBSTITUTE("Sp.man: 0.00%",".",IF(VALUE("1.2")=1.2,".",","),2)</f>
        <v>Sp.man: 0.00%</v>
      </c>
      <c r="G69" s="35" t="str">
        <f>SUBSTITUTE("Sp.uti: 0.00%",".",IF(VALUE("1.2")=1.2,".",","),2)</f>
        <v>Sp.uti: 0.00%</v>
      </c>
    </row>
    <row r="70" spans="1:9" x14ac:dyDescent="0.25">
      <c r="A70" s="36" t="s">
        <v>55</v>
      </c>
      <c r="B70" s="8"/>
      <c r="C70" s="8"/>
      <c r="D70" s="8"/>
      <c r="E70" s="8"/>
      <c r="F70" s="8"/>
      <c r="G70" s="8"/>
    </row>
    <row r="71" spans="1:9" x14ac:dyDescent="0.25">
      <c r="A71" s="8"/>
      <c r="B71" s="8"/>
      <c r="C71" s="8"/>
      <c r="D71" s="8"/>
      <c r="E71" s="8"/>
      <c r="F71" s="8"/>
      <c r="G71" s="8"/>
    </row>
    <row r="72" spans="1:9" x14ac:dyDescent="0.25">
      <c r="A72" s="38" t="s">
        <v>27</v>
      </c>
      <c r="B72" s="39"/>
      <c r="C72" s="39"/>
      <c r="D72" s="39"/>
      <c r="E72" s="39"/>
      <c r="F72" s="39"/>
      <c r="G72" s="39"/>
      <c r="H72" s="40"/>
      <c r="I72" s="41"/>
    </row>
    <row r="73" spans="1:9" x14ac:dyDescent="0.25">
      <c r="B73" s="2">
        <v>12</v>
      </c>
      <c r="C73" s="3" t="s">
        <v>56</v>
      </c>
      <c r="D73" s="5" t="s">
        <v>34</v>
      </c>
      <c r="G73" s="6">
        <v>30</v>
      </c>
    </row>
    <row r="74" spans="1:9" x14ac:dyDescent="0.25">
      <c r="D74" s="35" t="str">
        <f>SUBSTITUTE("Sp.mat: 0.00%",".",IF(VALUE("1.2")=1.2,".",","),2)</f>
        <v>Sp.mat: 0.00%</v>
      </c>
      <c r="F74" s="35" t="str">
        <f>SUBSTITUTE("Sp.man: 0.00%",".",IF(VALUE("1.2")=1.2,".",","),2)</f>
        <v>Sp.man: 0.00%</v>
      </c>
      <c r="G74" s="35" t="str">
        <f>SUBSTITUTE("Sp.uti: 0.00%",".",IF(VALUE("1.2")=1.2,".",","),2)</f>
        <v>Sp.uti: 0.00%</v>
      </c>
    </row>
    <row r="75" spans="1:9" x14ac:dyDescent="0.25">
      <c r="A75" s="36" t="s">
        <v>57</v>
      </c>
      <c r="B75" s="8"/>
      <c r="C75" s="8"/>
      <c r="D75" s="8"/>
      <c r="E75" s="8"/>
      <c r="F75" s="8"/>
      <c r="G75" s="8"/>
    </row>
    <row r="76" spans="1:9" x14ac:dyDescent="0.25">
      <c r="A76" s="8"/>
      <c r="B76" s="8"/>
      <c r="C76" s="8"/>
      <c r="D76" s="8"/>
      <c r="E76" s="8"/>
      <c r="F76" s="8"/>
      <c r="G76" s="8"/>
    </row>
    <row r="77" spans="1:9" x14ac:dyDescent="0.25">
      <c r="A77" s="38" t="s">
        <v>27</v>
      </c>
      <c r="B77" s="39"/>
      <c r="C77" s="39"/>
      <c r="D77" s="39"/>
      <c r="E77" s="39"/>
      <c r="F77" s="39"/>
      <c r="G77" s="39"/>
      <c r="H77" s="40"/>
      <c r="I77" s="41"/>
    </row>
    <row r="78" spans="1:9" x14ac:dyDescent="0.25">
      <c r="B78" s="2">
        <v>13</v>
      </c>
      <c r="C78" s="3" t="s">
        <v>58</v>
      </c>
      <c r="D78" s="5" t="s">
        <v>34</v>
      </c>
      <c r="G78" s="6">
        <v>30</v>
      </c>
    </row>
    <row r="79" spans="1:9" x14ac:dyDescent="0.25">
      <c r="D79" s="35" t="str">
        <f>SUBSTITUTE("Sp.mat: 0.00%",".",IF(VALUE("1.2")=1.2,".",","),2)</f>
        <v>Sp.mat: 0.00%</v>
      </c>
      <c r="F79" s="35" t="str">
        <f>SUBSTITUTE("Sp.man: 0.00%",".",IF(VALUE("1.2")=1.2,".",","),2)</f>
        <v>Sp.man: 0.00%</v>
      </c>
      <c r="G79" s="35" t="str">
        <f>SUBSTITUTE("Sp.uti: 0.00%",".",IF(VALUE("1.2")=1.2,".",","),2)</f>
        <v>Sp.uti: 0.00%</v>
      </c>
    </row>
    <row r="80" spans="1:9" x14ac:dyDescent="0.25">
      <c r="A80" s="36" t="s">
        <v>59</v>
      </c>
      <c r="B80" s="8"/>
      <c r="C80" s="8"/>
      <c r="D80" s="8"/>
      <c r="E80" s="8"/>
      <c r="F80" s="8"/>
      <c r="G80" s="8"/>
    </row>
    <row r="81" spans="1:9" x14ac:dyDescent="0.25">
      <c r="A81" s="8"/>
      <c r="B81" s="8"/>
      <c r="C81" s="8"/>
      <c r="D81" s="8"/>
      <c r="E81" s="8"/>
      <c r="F81" s="8"/>
      <c r="G81" s="8"/>
    </row>
    <row r="82" spans="1:9" x14ac:dyDescent="0.25">
      <c r="A82" s="38" t="s">
        <v>27</v>
      </c>
      <c r="B82" s="39"/>
      <c r="C82" s="39"/>
      <c r="D82" s="39"/>
      <c r="E82" s="39"/>
      <c r="F82" s="39"/>
      <c r="G82" s="39"/>
      <c r="H82" s="40"/>
      <c r="I82" s="41"/>
    </row>
    <row r="83" spans="1:9" x14ac:dyDescent="0.25">
      <c r="B83" s="2">
        <v>14</v>
      </c>
      <c r="C83" s="3" t="s">
        <v>60</v>
      </c>
      <c r="D83" s="5" t="s">
        <v>41</v>
      </c>
      <c r="G83" s="6">
        <v>520</v>
      </c>
    </row>
    <row r="84" spans="1:9" x14ac:dyDescent="0.25">
      <c r="D84" s="35" t="str">
        <f>SUBSTITUTE("Sp.mat: 0.00%",".",IF(VALUE("1.2")=1.2,".",","),2)</f>
        <v>Sp.mat: 0.00%</v>
      </c>
      <c r="F84" s="35" t="str">
        <f>SUBSTITUTE("Sp.man: 0.00%",".",IF(VALUE("1.2")=1.2,".",","),2)</f>
        <v>Sp.man: 0.00%</v>
      </c>
      <c r="G84" s="35" t="str">
        <f>SUBSTITUTE("Sp.uti: 0.00%",".",IF(VALUE("1.2")=1.2,".",","),2)</f>
        <v>Sp.uti: 0.00%</v>
      </c>
    </row>
    <row r="85" spans="1:9" x14ac:dyDescent="0.25">
      <c r="A85" s="36" t="s">
        <v>61</v>
      </c>
      <c r="B85" s="8"/>
      <c r="C85" s="8"/>
      <c r="D85" s="8"/>
      <c r="E85" s="8"/>
      <c r="F85" s="8"/>
      <c r="G85" s="8"/>
    </row>
    <row r="86" spans="1:9" x14ac:dyDescent="0.25">
      <c r="A86" s="8"/>
      <c r="B86" s="8"/>
      <c r="C86" s="8"/>
      <c r="D86" s="8"/>
      <c r="E86" s="8"/>
      <c r="F86" s="8"/>
      <c r="G86" s="8"/>
    </row>
    <row r="87" spans="1:9" x14ac:dyDescent="0.25">
      <c r="A87" s="42" t="s">
        <v>27</v>
      </c>
      <c r="B87" s="43"/>
      <c r="C87" s="43"/>
      <c r="D87" s="43"/>
      <c r="E87" s="43"/>
      <c r="F87" s="43"/>
      <c r="G87" s="43"/>
      <c r="H87" s="44"/>
      <c r="I87" s="45"/>
    </row>
    <row r="88" spans="1:9" x14ac:dyDescent="0.25">
      <c r="A88" s="47" t="s">
        <v>62</v>
      </c>
      <c r="B88" s="47"/>
      <c r="C88" s="47"/>
      <c r="D88" s="47"/>
      <c r="E88" s="47"/>
      <c r="F88" s="47"/>
      <c r="G88" s="47"/>
      <c r="H88" s="47"/>
      <c r="I88" s="47"/>
    </row>
    <row r="89" spans="1:9" x14ac:dyDescent="0.25">
      <c r="B89" s="2">
        <v>15</v>
      </c>
      <c r="C89" s="3" t="s">
        <v>63</v>
      </c>
      <c r="D89" s="5" t="s">
        <v>34</v>
      </c>
      <c r="G89" s="6">
        <v>18</v>
      </c>
    </row>
    <row r="90" spans="1:9" x14ac:dyDescent="0.25">
      <c r="D90" s="35" t="str">
        <f>SUBSTITUTE("Sp.mat: 0.00%",".",IF(VALUE("1.2")=1.2,".",","),2)</f>
        <v>Sp.mat: 0.00%</v>
      </c>
      <c r="F90" s="35" t="str">
        <f>SUBSTITUTE("Sp.man: 0.00%",".",IF(VALUE("1.2")=1.2,".",","),2)</f>
        <v>Sp.man: 0.00%</v>
      </c>
      <c r="G90" s="35" t="str">
        <f>SUBSTITUTE("Sp.uti: 0.00%",".",IF(VALUE("1.2")=1.2,".",","),2)</f>
        <v>Sp.uti: 0.00%</v>
      </c>
    </row>
    <row r="91" spans="1:9" x14ac:dyDescent="0.25">
      <c r="A91" s="36" t="s">
        <v>64</v>
      </c>
      <c r="B91" s="8"/>
      <c r="C91" s="8"/>
      <c r="D91" s="8"/>
      <c r="E91" s="8"/>
      <c r="F91" s="8"/>
      <c r="G91" s="8"/>
    </row>
    <row r="92" spans="1:9" x14ac:dyDescent="0.25">
      <c r="A92" s="8"/>
      <c r="B92" s="8"/>
      <c r="C92" s="8"/>
      <c r="D92" s="8"/>
      <c r="E92" s="8"/>
      <c r="F92" s="8"/>
      <c r="G92" s="8"/>
    </row>
    <row r="93" spans="1:9" x14ac:dyDescent="0.25">
      <c r="A93" s="38" t="s">
        <v>27</v>
      </c>
      <c r="B93" s="39"/>
      <c r="C93" s="39"/>
      <c r="D93" s="39"/>
      <c r="E93" s="39"/>
      <c r="F93" s="39"/>
      <c r="G93" s="39"/>
      <c r="H93" s="40"/>
      <c r="I93" s="41"/>
    </row>
    <row r="94" spans="1:9" x14ac:dyDescent="0.25">
      <c r="B94" s="2">
        <v>16</v>
      </c>
      <c r="C94" s="3" t="s">
        <v>65</v>
      </c>
      <c r="D94" s="5" t="s">
        <v>66</v>
      </c>
      <c r="G94" s="6">
        <v>5</v>
      </c>
    </row>
    <row r="95" spans="1:9" x14ac:dyDescent="0.25">
      <c r="D95" s="35" t="str">
        <f>SUBSTITUTE("Sp.mat: 0.00%",".",IF(VALUE("1.2")=1.2,".",","),2)</f>
        <v>Sp.mat: 0.00%</v>
      </c>
      <c r="F95" s="35" t="str">
        <f>SUBSTITUTE("Sp.man: 0.00%",".",IF(VALUE("1.2")=1.2,".",","),2)</f>
        <v>Sp.man: 0.00%</v>
      </c>
      <c r="G95" s="35" t="str">
        <f>SUBSTITUTE("Sp.uti: 0.00%",".",IF(VALUE("1.2")=1.2,".",","),2)</f>
        <v>Sp.uti: 0.00%</v>
      </c>
    </row>
    <row r="96" spans="1:9" x14ac:dyDescent="0.25">
      <c r="A96" s="36" t="s">
        <v>67</v>
      </c>
      <c r="B96" s="8"/>
      <c r="C96" s="8"/>
      <c r="D96" s="8"/>
      <c r="E96" s="8"/>
      <c r="F96" s="8"/>
      <c r="G96" s="8"/>
    </row>
    <row r="97" spans="1:9" x14ac:dyDescent="0.25">
      <c r="A97" s="8"/>
      <c r="B97" s="8"/>
      <c r="C97" s="8"/>
      <c r="D97" s="8"/>
      <c r="E97" s="8"/>
      <c r="F97" s="8"/>
      <c r="G97" s="8"/>
    </row>
    <row r="98" spans="1:9" x14ac:dyDescent="0.25">
      <c r="A98" s="38" t="s">
        <v>27</v>
      </c>
      <c r="B98" s="39"/>
      <c r="C98" s="39"/>
      <c r="D98" s="39"/>
      <c r="E98" s="39"/>
      <c r="F98" s="39"/>
      <c r="G98" s="39"/>
      <c r="H98" s="40"/>
      <c r="I98" s="41"/>
    </row>
    <row r="99" spans="1:9" x14ac:dyDescent="0.25">
      <c r="B99" s="2">
        <v>17</v>
      </c>
      <c r="C99" s="3" t="s">
        <v>68</v>
      </c>
      <c r="D99" s="5" t="s">
        <v>66</v>
      </c>
      <c r="G99" s="6">
        <v>16</v>
      </c>
    </row>
    <row r="100" spans="1:9" x14ac:dyDescent="0.25">
      <c r="D100" s="35" t="str">
        <f>SUBSTITUTE("Sp.mat: 0.00%",".",IF(VALUE("1.2")=1.2,".",","),2)</f>
        <v>Sp.mat: 0.00%</v>
      </c>
      <c r="F100" s="35" t="str">
        <f>SUBSTITUTE("Sp.man: 0.00%",".",IF(VALUE("1.2")=1.2,".",","),2)</f>
        <v>Sp.man: 0.00%</v>
      </c>
      <c r="G100" s="35" t="str">
        <f>SUBSTITUTE("Sp.uti: 0.00%",".",IF(VALUE("1.2")=1.2,".",","),2)</f>
        <v>Sp.uti: 0.00%</v>
      </c>
    </row>
    <row r="101" spans="1:9" x14ac:dyDescent="0.25">
      <c r="A101" s="36" t="s">
        <v>69</v>
      </c>
      <c r="B101" s="8"/>
      <c r="C101" s="8"/>
      <c r="D101" s="8"/>
      <c r="E101" s="8"/>
      <c r="F101" s="8"/>
      <c r="G101" s="8"/>
    </row>
    <row r="102" spans="1:9" x14ac:dyDescent="0.25">
      <c r="A102" s="8"/>
      <c r="B102" s="8"/>
      <c r="C102" s="8"/>
      <c r="D102" s="8"/>
      <c r="E102" s="8"/>
      <c r="F102" s="8"/>
      <c r="G102" s="8"/>
    </row>
    <row r="103" spans="1:9" x14ac:dyDescent="0.25">
      <c r="A103" s="38" t="s">
        <v>27</v>
      </c>
      <c r="B103" s="39"/>
      <c r="C103" s="39"/>
      <c r="D103" s="39"/>
      <c r="E103" s="39"/>
      <c r="F103" s="39"/>
      <c r="G103" s="39"/>
      <c r="H103" s="40"/>
      <c r="I103" s="41"/>
    </row>
    <row r="104" spans="1:9" x14ac:dyDescent="0.25">
      <c r="B104" s="2">
        <v>18</v>
      </c>
      <c r="C104" s="3" t="s">
        <v>70</v>
      </c>
      <c r="D104" s="5" t="s">
        <v>66</v>
      </c>
      <c r="G104" s="6">
        <v>15</v>
      </c>
    </row>
    <row r="105" spans="1:9" x14ac:dyDescent="0.25">
      <c r="D105" s="35" t="str">
        <f>SUBSTITUTE("Sp.mat: 0.00%",".",IF(VALUE("1.2")=1.2,".",","),2)</f>
        <v>Sp.mat: 0.00%</v>
      </c>
      <c r="F105" s="35" t="str">
        <f>SUBSTITUTE("Sp.man: 0.00%",".",IF(VALUE("1.2")=1.2,".",","),2)</f>
        <v>Sp.man: 0.00%</v>
      </c>
      <c r="G105" s="35" t="str">
        <f>SUBSTITUTE("Sp.uti: 0.00%",".",IF(VALUE("1.2")=1.2,".",","),2)</f>
        <v>Sp.uti: 0.00%</v>
      </c>
    </row>
    <row r="106" spans="1:9" x14ac:dyDescent="0.25">
      <c r="A106" s="36" t="s">
        <v>71</v>
      </c>
      <c r="B106" s="8"/>
      <c r="C106" s="8"/>
      <c r="D106" s="8"/>
      <c r="E106" s="8"/>
      <c r="F106" s="8"/>
      <c r="G106" s="8"/>
    </row>
    <row r="107" spans="1:9" x14ac:dyDescent="0.25">
      <c r="A107" s="8"/>
      <c r="B107" s="8"/>
      <c r="C107" s="8"/>
      <c r="D107" s="8"/>
      <c r="E107" s="8"/>
      <c r="F107" s="8"/>
      <c r="G107" s="8"/>
    </row>
    <row r="108" spans="1:9" x14ac:dyDescent="0.25">
      <c r="A108" s="38" t="s">
        <v>27</v>
      </c>
      <c r="B108" s="39"/>
      <c r="C108" s="39"/>
      <c r="D108" s="39"/>
      <c r="E108" s="39"/>
      <c r="F108" s="39"/>
      <c r="G108" s="39"/>
      <c r="H108" s="40"/>
      <c r="I108" s="41"/>
    </row>
    <row r="109" spans="1:9" x14ac:dyDescent="0.25">
      <c r="B109" s="2">
        <v>19</v>
      </c>
      <c r="C109" s="3" t="s">
        <v>72</v>
      </c>
      <c r="D109" s="5" t="s">
        <v>66</v>
      </c>
      <c r="G109" s="6">
        <v>10</v>
      </c>
    </row>
    <row r="110" spans="1:9" x14ac:dyDescent="0.25">
      <c r="D110" s="35" t="str">
        <f>SUBSTITUTE("Sp.mat: 0.00%",".",IF(VALUE("1.2")=1.2,".",","),2)</f>
        <v>Sp.mat: 0.00%</v>
      </c>
      <c r="F110" s="35" t="str">
        <f>SUBSTITUTE("Sp.man: 0.00%",".",IF(VALUE("1.2")=1.2,".",","),2)</f>
        <v>Sp.man: 0.00%</v>
      </c>
      <c r="G110" s="35" t="str">
        <f>SUBSTITUTE("Sp.uti: 0.00%",".",IF(VALUE("1.2")=1.2,".",","),2)</f>
        <v>Sp.uti: 0.00%</v>
      </c>
    </row>
    <row r="111" spans="1:9" x14ac:dyDescent="0.25">
      <c r="A111" s="36" t="s">
        <v>73</v>
      </c>
      <c r="B111" s="8"/>
      <c r="C111" s="8"/>
      <c r="D111" s="8"/>
      <c r="E111" s="8"/>
      <c r="F111" s="8"/>
      <c r="G111" s="8"/>
    </row>
    <row r="112" spans="1:9" x14ac:dyDescent="0.25">
      <c r="A112" s="8"/>
      <c r="B112" s="8"/>
      <c r="C112" s="8"/>
      <c r="D112" s="8"/>
      <c r="E112" s="8"/>
      <c r="F112" s="8"/>
      <c r="G112" s="8"/>
    </row>
    <row r="113" spans="1:19" x14ac:dyDescent="0.25">
      <c r="A113" s="38" t="s">
        <v>27</v>
      </c>
      <c r="B113" s="39"/>
      <c r="C113" s="39"/>
      <c r="D113" s="39"/>
      <c r="E113" s="39"/>
      <c r="F113" s="39"/>
      <c r="G113" s="39"/>
      <c r="H113" s="40"/>
      <c r="I113" s="41"/>
    </row>
    <row r="114" spans="1:19" x14ac:dyDescent="0.25">
      <c r="B114" s="2">
        <v>20</v>
      </c>
      <c r="C114" s="3" t="s">
        <v>74</v>
      </c>
      <c r="D114" s="5" t="s">
        <v>66</v>
      </c>
      <c r="G114" s="6">
        <v>16</v>
      </c>
    </row>
    <row r="115" spans="1:19" x14ac:dyDescent="0.25">
      <c r="D115" s="35" t="str">
        <f>SUBSTITUTE("Sp.mat: 0.00%",".",IF(VALUE("1.2")=1.2,".",","),2)</f>
        <v>Sp.mat: 0.00%</v>
      </c>
      <c r="F115" s="35" t="str">
        <f>SUBSTITUTE("Sp.man: 0.00%",".",IF(VALUE("1.2")=1.2,".",","),2)</f>
        <v>Sp.man: 0.00%</v>
      </c>
      <c r="G115" s="35" t="str">
        <f>SUBSTITUTE("Sp.uti: 0.00%",".",IF(VALUE("1.2")=1.2,".",","),2)</f>
        <v>Sp.uti: 0.00%</v>
      </c>
    </row>
    <row r="116" spans="1:19" x14ac:dyDescent="0.25">
      <c r="A116" s="36" t="s">
        <v>75</v>
      </c>
      <c r="B116" s="8"/>
      <c r="C116" s="8"/>
      <c r="D116" s="8"/>
      <c r="E116" s="8"/>
      <c r="F116" s="8"/>
      <c r="G116" s="8"/>
    </row>
    <row r="117" spans="1:19" x14ac:dyDescent="0.25">
      <c r="A117" s="8"/>
      <c r="B117" s="8"/>
      <c r="C117" s="8"/>
      <c r="D117" s="8"/>
      <c r="E117" s="8"/>
      <c r="F117" s="8"/>
      <c r="G117" s="8"/>
    </row>
    <row r="118" spans="1:19" x14ac:dyDescent="0.25">
      <c r="A118" s="38" t="s">
        <v>27</v>
      </c>
      <c r="B118" s="39"/>
      <c r="C118" s="39"/>
      <c r="D118" s="39"/>
      <c r="E118" s="39"/>
      <c r="F118" s="39"/>
      <c r="G118" s="39"/>
      <c r="H118" s="40"/>
      <c r="I118" s="41"/>
    </row>
    <row r="119" spans="1:19" x14ac:dyDescent="0.25">
      <c r="B119" s="48" t="s">
        <v>76</v>
      </c>
      <c r="E119" s="4">
        <f>SUMIF(J13:J118,"1",I13:I118)</f>
        <v>0</v>
      </c>
      <c r="F119" s="4">
        <f>SUMIF(J13:J118,"2",I13:I118)</f>
        <v>0</v>
      </c>
      <c r="G119" s="4">
        <f>SUMIF(J13:J118,"3",I13:I118)</f>
        <v>0</v>
      </c>
      <c r="H119" s="4">
        <f>SUMIF(J13:J118,"4",I13:I118)</f>
        <v>0</v>
      </c>
      <c r="I119" s="4">
        <f>SUMIF(J13:J118,"5",I13:I118)</f>
        <v>0</v>
      </c>
      <c r="K119" s="4">
        <f>SUMIF(J13:J118,"3",K13:K118)</f>
        <v>0</v>
      </c>
      <c r="L119" s="4">
        <f>SUMIF(J13:J118,"3",L13:L118)</f>
        <v>0</v>
      </c>
      <c r="M119" s="4">
        <f>SUMIF(J13:J118,"3",M13:M118)</f>
        <v>0</v>
      </c>
      <c r="N119" s="4">
        <f>SUMIF(J13:J118,"4",N13:N118)</f>
        <v>0</v>
      </c>
      <c r="O119" s="4">
        <f>SUMIF(J13:J118,"4",O13:O118)</f>
        <v>0</v>
      </c>
      <c r="P119" s="4">
        <f>SUMIF(J13:J118,"4",P13:P118)</f>
        <v>0</v>
      </c>
      <c r="Q119" s="4">
        <f>SUMIF(J13:J118,"4",Q13:Q118)</f>
        <v>0</v>
      </c>
      <c r="R119" s="4">
        <f>SUMIF(J13:J118,"4",R13:R118)</f>
        <v>0</v>
      </c>
      <c r="S119" s="4">
        <f>SUMIF(J13:J118,"4",S13:S118)</f>
        <v>0</v>
      </c>
    </row>
    <row r="120" spans="1:19" hidden="1" x14ac:dyDescent="0.25">
      <c r="B120" s="48" t="s">
        <v>77</v>
      </c>
    </row>
    <row r="121" spans="1:19" hidden="1" x14ac:dyDescent="0.25">
      <c r="B121" s="48" t="s">
        <v>78</v>
      </c>
      <c r="G121" s="4">
        <f>$K$119*1</f>
        <v>0</v>
      </c>
    </row>
    <row r="122" spans="1:19" hidden="1" x14ac:dyDescent="0.25">
      <c r="B122" s="48" t="s">
        <v>79</v>
      </c>
      <c r="G122" s="4">
        <f>$L$119*1</f>
        <v>0</v>
      </c>
    </row>
    <row r="123" spans="1:19" hidden="1" x14ac:dyDescent="0.25">
      <c r="B123" s="48" t="s">
        <v>80</v>
      </c>
      <c r="G123" s="4">
        <f>G119-G121-G122</f>
        <v>0</v>
      </c>
    </row>
    <row r="124" spans="1:19" hidden="1" x14ac:dyDescent="0.25">
      <c r="B124" s="48" t="s">
        <v>81</v>
      </c>
      <c r="E124" s="4">
        <f>IF("G"="Nu",0*1,0)</f>
        <v>0</v>
      </c>
      <c r="I124" s="4">
        <f>E124</f>
        <v>0</v>
      </c>
    </row>
    <row r="125" spans="1:19" hidden="1" x14ac:dyDescent="0.25">
      <c r="B125" s="48" t="s">
        <v>82</v>
      </c>
      <c r="D125" s="49" t="str">
        <f>CONCATENATE(TEXT(0,REPLACE("#.####",2,1,"."))," x")</f>
        <v>. x</v>
      </c>
      <c r="E125" s="4">
        <f>IF("G"="Nu",0*1,0)</f>
        <v>0</v>
      </c>
      <c r="I125" s="4">
        <f>E125*0</f>
        <v>0</v>
      </c>
    </row>
    <row r="126" spans="1:19" x14ac:dyDescent="0.25">
      <c r="B126" s="48" t="s">
        <v>83</v>
      </c>
      <c r="E126" s="4">
        <f>0</f>
        <v>0</v>
      </c>
      <c r="F126" s="4">
        <f>0</f>
        <v>0</v>
      </c>
      <c r="G126" s="4">
        <f>0</f>
        <v>0</v>
      </c>
      <c r="H126" s="4">
        <f>IF(H119=0,1,H137/H119)</f>
        <v>1</v>
      </c>
    </row>
    <row r="127" spans="1:19" x14ac:dyDescent="0.25">
      <c r="B127" s="50" t="s">
        <v>84</v>
      </c>
      <c r="C127" s="51"/>
      <c r="D127" s="52"/>
      <c r="E127" s="53"/>
      <c r="F127" s="53"/>
      <c r="G127" s="54"/>
      <c r="H127" s="37"/>
      <c r="I127" s="55"/>
    </row>
    <row r="128" spans="1:19" hidden="1" x14ac:dyDescent="0.25">
      <c r="B128" s="56" t="str">
        <f>CONCATENATE("  ","Impozit manopera        ")</f>
        <v xml:space="preserve">  Impozit manopera        </v>
      </c>
      <c r="D128" s="49">
        <f>0</f>
        <v>0</v>
      </c>
      <c r="F128" s="4">
        <f>F119*F126*D128</f>
        <v>0</v>
      </c>
      <c r="I128" s="57">
        <f>F128</f>
        <v>0</v>
      </c>
    </row>
    <row r="129" spans="2:9" x14ac:dyDescent="0.25">
      <c r="B129" s="56" t="str">
        <f>CONCATENATE("  ","C.A.S.                  ")</f>
        <v xml:space="preserve">  C.A.S.                  </v>
      </c>
      <c r="D129" s="49">
        <f>0</f>
        <v>0</v>
      </c>
      <c r="F129" s="4">
        <f>(F119*F126+F128)*D129</f>
        <v>0</v>
      </c>
      <c r="I129" s="4">
        <f>F129</f>
        <v>0</v>
      </c>
    </row>
    <row r="130" spans="2:9" x14ac:dyDescent="0.25">
      <c r="B130" s="56" t="str">
        <f>CONCATENATE("  ","C.A.S.S.                ")</f>
        <v xml:space="preserve">  C.A.S.S.                </v>
      </c>
      <c r="D130" s="49">
        <f>0</f>
        <v>0</v>
      </c>
      <c r="F130" s="4">
        <f>(F119*F126+F128)*D130</f>
        <v>0</v>
      </c>
      <c r="I130" s="4">
        <f>F130</f>
        <v>0</v>
      </c>
    </row>
    <row r="131" spans="2:9" x14ac:dyDescent="0.25">
      <c r="B131" s="56" t="str">
        <f>CONCATENATE("  ","Aj.somaj                ")</f>
        <v xml:space="preserve">  Aj.somaj                </v>
      </c>
      <c r="D131" s="49">
        <f>0</f>
        <v>0</v>
      </c>
      <c r="F131" s="4">
        <f>(F119*F126+F128)*D131</f>
        <v>0</v>
      </c>
      <c r="I131" s="4">
        <f>F131</f>
        <v>0</v>
      </c>
    </row>
    <row r="132" spans="2:9" x14ac:dyDescent="0.25">
      <c r="B132" s="56" t="str">
        <f>CONCATENATE("  ","Acc. munca, boli profes.")</f>
        <v xml:space="preserve">  Acc. munca, boli profes.</v>
      </c>
      <c r="D132" s="49">
        <f>0</f>
        <v>0</v>
      </c>
      <c r="F132" s="4">
        <f>(F119*F126+F128)*D132</f>
        <v>0</v>
      </c>
      <c r="I132" s="4">
        <f>F132</f>
        <v>0</v>
      </c>
    </row>
    <row r="133" spans="2:9" x14ac:dyDescent="0.25">
      <c r="B133" s="56" t="str">
        <f>CONCATENATE("  ","Contr.Concedii Medicale ")</f>
        <v xml:space="preserve">  Contr.Concedii Medicale </v>
      </c>
      <c r="D133" s="49">
        <f>0</f>
        <v>0</v>
      </c>
      <c r="F133" s="4">
        <f>(F119*F126+F128)*D133</f>
        <v>0</v>
      </c>
      <c r="I133" s="4">
        <f>F133</f>
        <v>0</v>
      </c>
    </row>
    <row r="134" spans="2:9" x14ac:dyDescent="0.25">
      <c r="B134" s="56" t="str">
        <f>CONCATENATE("  ","Comision ITM            ")</f>
        <v xml:space="preserve">  Comision ITM            </v>
      </c>
      <c r="D134" s="49">
        <f>0</f>
        <v>0</v>
      </c>
      <c r="F134" s="4">
        <f>(F119*F126+F128)*D134</f>
        <v>0</v>
      </c>
      <c r="I134" s="4">
        <f>F134</f>
        <v>0</v>
      </c>
    </row>
    <row r="135" spans="2:9" x14ac:dyDescent="0.25">
      <c r="B135" s="56" t="str">
        <f>CONCATENATE("  ","Fond garantare salarii  ")</f>
        <v xml:space="preserve">  Fond garantare salarii  </v>
      </c>
      <c r="D135" s="49">
        <f>0</f>
        <v>0</v>
      </c>
      <c r="F135" s="4">
        <f>(F119*F126+F128)*D135</f>
        <v>0</v>
      </c>
      <c r="I135" s="4">
        <f>F135</f>
        <v>0</v>
      </c>
    </row>
    <row r="136" spans="2:9" hidden="1" x14ac:dyDescent="0.25">
      <c r="B136" s="56" t="str">
        <f>CONCATENATE("  ","Chelt.tr.aprov.,depozit.")</f>
        <v xml:space="preserve">  Chelt.tr.aprov.,depozit.</v>
      </c>
      <c r="D136" s="49">
        <f>0</f>
        <v>0</v>
      </c>
      <c r="E136" s="4">
        <f>(E119+I124+I125)*E126*D136</f>
        <v>0</v>
      </c>
      <c r="I136" s="4">
        <f>E136</f>
        <v>0</v>
      </c>
    </row>
    <row r="137" spans="2:9" x14ac:dyDescent="0.25">
      <c r="B137" s="50" t="s">
        <v>85</v>
      </c>
      <c r="C137" s="51"/>
      <c r="D137" s="52"/>
      <c r="E137" s="55">
        <f>(E119+I124+I125)*E126+E136</f>
        <v>0</v>
      </c>
      <c r="F137" s="55">
        <f>F119*F126+F128+F129+F130+F131+F132+F133+F134+F135</f>
        <v>0</v>
      </c>
      <c r="G137" s="55">
        <f>G119*G126</f>
        <v>0</v>
      </c>
      <c r="H137" s="55">
        <f>($N$119*0+$O$119*0+$P$119*0)*1</f>
        <v>0</v>
      </c>
      <c r="I137" s="55">
        <f>SUM(E137:H137)</f>
        <v>0</v>
      </c>
    </row>
    <row r="138" spans="2:9" x14ac:dyDescent="0.25">
      <c r="B138" s="50" t="s">
        <v>86</v>
      </c>
      <c r="C138" s="51"/>
      <c r="D138" s="58">
        <f>0</f>
        <v>0</v>
      </c>
      <c r="E138" s="53" t="s">
        <v>87</v>
      </c>
      <c r="F138" s="53"/>
      <c r="G138" s="54"/>
      <c r="H138" s="37"/>
      <c r="I138" s="55">
        <f>I137*D138</f>
        <v>0</v>
      </c>
    </row>
    <row r="139" spans="2:9" x14ac:dyDescent="0.25">
      <c r="B139" s="50" t="s">
        <v>88</v>
      </c>
      <c r="C139" s="51"/>
      <c r="D139" s="58">
        <f>0</f>
        <v>0</v>
      </c>
      <c r="E139" s="53" t="s">
        <v>89</v>
      </c>
      <c r="F139" s="53"/>
      <c r="G139" s="54"/>
      <c r="H139" s="37"/>
      <c r="I139" s="55">
        <f>(I137+I138)*D139</f>
        <v>0</v>
      </c>
    </row>
    <row r="140" spans="2:9" hidden="1" x14ac:dyDescent="0.25">
      <c r="B140" s="48" t="s">
        <v>81</v>
      </c>
      <c r="D140" s="53" t="str">
        <f>CONCATENATE(TEXT(0,REPLACE("#.####",2,1,"."))," x")</f>
        <v>. x</v>
      </c>
      <c r="E140" s="4">
        <f>IF("G"="Nu",0*1,0)</f>
        <v>0</v>
      </c>
      <c r="I140" s="4">
        <f>E140*0</f>
        <v>0</v>
      </c>
    </row>
    <row r="141" spans="2:9" hidden="1" x14ac:dyDescent="0.25">
      <c r="B141" s="48" t="s">
        <v>82</v>
      </c>
      <c r="D141" s="49" t="str">
        <f>CONCATENATE(TEXT(0,REPLACE("#.####",2,1,"."))," x ",TEXT(0,REPLACE("#.####",2,1,"."))," x")</f>
        <v>. x . x</v>
      </c>
      <c r="E141" s="4">
        <f>IF("G"="Nu",0*1,0)</f>
        <v>0</v>
      </c>
      <c r="I141" s="4">
        <f>E141*0*0</f>
        <v>0</v>
      </c>
    </row>
    <row r="142" spans="2:9" x14ac:dyDescent="0.25">
      <c r="B142" s="50" t="s">
        <v>90</v>
      </c>
      <c r="C142" s="51"/>
      <c r="D142" s="60" t="s">
        <v>91</v>
      </c>
      <c r="E142" s="53"/>
      <c r="F142" s="53"/>
      <c r="G142" s="54"/>
      <c r="H142" s="37"/>
      <c r="I142" s="55">
        <f>I137+I138+I139+I140+I141</f>
        <v>0</v>
      </c>
    </row>
    <row r="143" spans="2:9" x14ac:dyDescent="0.25">
      <c r="B143" s="61" t="s">
        <v>92</v>
      </c>
      <c r="C143" s="51"/>
      <c r="D143" s="52"/>
      <c r="E143" s="53"/>
      <c r="F143" s="53"/>
      <c r="G143" s="54"/>
      <c r="H143" s="37"/>
      <c r="I143" s="55"/>
    </row>
    <row r="145" spans="1:1" x14ac:dyDescent="0.25">
      <c r="A145" s="62" t="s">
        <v>314</v>
      </c>
    </row>
    <row r="146" spans="1:1" x14ac:dyDescent="0.25">
      <c r="A146" s="62" t="s">
        <v>315</v>
      </c>
    </row>
  </sheetData>
  <mergeCells count="51">
    <mergeCell ref="A113:G113"/>
    <mergeCell ref="A116:G117"/>
    <mergeCell ref="A118:G118"/>
    <mergeCell ref="A98:G98"/>
    <mergeCell ref="A101:G102"/>
    <mergeCell ref="A103:G103"/>
    <mergeCell ref="A106:G107"/>
    <mergeCell ref="A108:G108"/>
    <mergeCell ref="A111:G112"/>
    <mergeCell ref="A85:G86"/>
    <mergeCell ref="A87:G87"/>
    <mergeCell ref="A88:I88"/>
    <mergeCell ref="A91:G92"/>
    <mergeCell ref="A93:G93"/>
    <mergeCell ref="A96:G97"/>
    <mergeCell ref="A70:G71"/>
    <mergeCell ref="A72:G72"/>
    <mergeCell ref="A75:G76"/>
    <mergeCell ref="A77:G77"/>
    <mergeCell ref="A80:G81"/>
    <mergeCell ref="A82:G82"/>
    <mergeCell ref="A56:G56"/>
    <mergeCell ref="A57:I57"/>
    <mergeCell ref="A60:G61"/>
    <mergeCell ref="A62:G62"/>
    <mergeCell ref="A65:G66"/>
    <mergeCell ref="A67:G67"/>
    <mergeCell ref="A44:G44"/>
    <mergeCell ref="A45:I45"/>
    <mergeCell ref="A46:I46"/>
    <mergeCell ref="A49:G50"/>
    <mergeCell ref="A51:G51"/>
    <mergeCell ref="A54:G55"/>
    <mergeCell ref="A32:G32"/>
    <mergeCell ref="A33:I33"/>
    <mergeCell ref="A34:I34"/>
    <mergeCell ref="A37:G38"/>
    <mergeCell ref="A39:G39"/>
    <mergeCell ref="A42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6" max="16383" man="1"/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0"/>
  <sheetViews>
    <sheetView topLeftCell="A154" workbookViewId="0">
      <selection activeCell="T187" sqref="T18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93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94</v>
      </c>
      <c r="D13" s="30" t="s">
        <v>34</v>
      </c>
      <c r="E13" s="31"/>
      <c r="F13" s="31"/>
      <c r="G13" s="32">
        <v>21.4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95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96</v>
      </c>
      <c r="D18" s="5" t="s">
        <v>34</v>
      </c>
      <c r="G18" s="6">
        <v>33.18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97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98</v>
      </c>
      <c r="D23" s="5" t="s">
        <v>34</v>
      </c>
      <c r="G23" s="6">
        <v>15.38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99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42" t="s">
        <v>27</v>
      </c>
      <c r="B27" s="43"/>
      <c r="C27" s="43"/>
      <c r="D27" s="43"/>
      <c r="E27" s="43"/>
      <c r="F27" s="43"/>
      <c r="G27" s="43"/>
      <c r="H27" s="44"/>
      <c r="I27" s="45"/>
    </row>
    <row r="28" spans="1:9" x14ac:dyDescent="0.25">
      <c r="A28" s="47" t="s">
        <v>100</v>
      </c>
      <c r="B28" s="47"/>
      <c r="C28" s="47"/>
      <c r="D28" s="47"/>
      <c r="E28" s="47"/>
      <c r="F28" s="47"/>
      <c r="G28" s="47"/>
      <c r="H28" s="47"/>
      <c r="I28" s="47"/>
    </row>
    <row r="29" spans="1:9" x14ac:dyDescent="0.25">
      <c r="B29" s="2">
        <v>4</v>
      </c>
      <c r="C29" s="3" t="s">
        <v>101</v>
      </c>
      <c r="D29" s="5" t="s">
        <v>34</v>
      </c>
      <c r="G29" s="6">
        <v>12.64</v>
      </c>
    </row>
    <row r="30" spans="1:9" x14ac:dyDescent="0.25">
      <c r="D30" s="35" t="str">
        <f>SUBSTITUTE("Sp.mat: 0.00%",".",IF(VALUE("1.2")=1.2,".",","),2)</f>
        <v>Sp.mat: 0.00%</v>
      </c>
      <c r="F30" s="35" t="str">
        <f>SUBSTITUTE("Sp.man: 0.00%",".",IF(VALUE("1.2")=1.2,".",","),2)</f>
        <v>Sp.man: 0.00%</v>
      </c>
      <c r="G30" s="35" t="str">
        <f>SUBSTITUTE("Sp.uti: 0.00%",".",IF(VALUE("1.2")=1.2,".",","),2)</f>
        <v>Sp.uti: 0.00%</v>
      </c>
    </row>
    <row r="31" spans="1:9" x14ac:dyDescent="0.25">
      <c r="A31" s="36" t="s">
        <v>102</v>
      </c>
      <c r="B31" s="8"/>
      <c r="C31" s="8"/>
      <c r="D31" s="8"/>
      <c r="E31" s="8"/>
      <c r="F31" s="8"/>
      <c r="G31" s="8"/>
    </row>
    <row r="32" spans="1:9" x14ac:dyDescent="0.25">
      <c r="A32" s="8"/>
      <c r="B32" s="8"/>
      <c r="C32" s="8"/>
      <c r="D32" s="8"/>
      <c r="E32" s="8"/>
      <c r="F32" s="8"/>
      <c r="G32" s="8"/>
    </row>
    <row r="33" spans="1:9" x14ac:dyDescent="0.25">
      <c r="A33" s="42" t="s">
        <v>27</v>
      </c>
      <c r="B33" s="43"/>
      <c r="C33" s="43"/>
      <c r="D33" s="43"/>
      <c r="E33" s="43"/>
      <c r="F33" s="43"/>
      <c r="G33" s="43"/>
      <c r="H33" s="44"/>
      <c r="I33" s="45"/>
    </row>
    <row r="34" spans="1:9" x14ac:dyDescent="0.25">
      <c r="A34" s="47" t="s">
        <v>103</v>
      </c>
      <c r="B34" s="47"/>
      <c r="C34" s="47"/>
      <c r="D34" s="47"/>
      <c r="E34" s="47"/>
      <c r="F34" s="47"/>
      <c r="G34" s="47"/>
      <c r="H34" s="47"/>
      <c r="I34" s="47"/>
    </row>
    <row r="35" spans="1:9" x14ac:dyDescent="0.25">
      <c r="B35" s="2">
        <v>5</v>
      </c>
      <c r="C35" s="3" t="s">
        <v>104</v>
      </c>
      <c r="D35" s="5" t="s">
        <v>34</v>
      </c>
      <c r="G35" s="6">
        <v>50.6</v>
      </c>
    </row>
    <row r="36" spans="1:9" x14ac:dyDescent="0.25">
      <c r="D36" s="35" t="str">
        <f>SUBSTITUTE("Sp.mat: 0.00%",".",IF(VALUE("1.2")=1.2,".",","),2)</f>
        <v>Sp.mat: 0.00%</v>
      </c>
      <c r="F36" s="35" t="str">
        <f>SUBSTITUTE("Sp.man: 0.00%",".",IF(VALUE("1.2")=1.2,".",","),2)</f>
        <v>Sp.man: 0.00%</v>
      </c>
      <c r="G36" s="35" t="str">
        <f>SUBSTITUTE("Sp.uti: 0.00%",".",IF(VALUE("1.2")=1.2,".",","),2)</f>
        <v>Sp.uti: 0.00%</v>
      </c>
    </row>
    <row r="37" spans="1:9" x14ac:dyDescent="0.25">
      <c r="A37" s="36" t="s">
        <v>105</v>
      </c>
      <c r="B37" s="8"/>
      <c r="C37" s="8"/>
      <c r="D37" s="8"/>
      <c r="E37" s="8"/>
      <c r="F37" s="8"/>
      <c r="G37" s="8"/>
    </row>
    <row r="38" spans="1:9" x14ac:dyDescent="0.25">
      <c r="A38" s="8"/>
      <c r="B38" s="8"/>
      <c r="C38" s="8"/>
      <c r="D38" s="8"/>
      <c r="E38" s="8"/>
      <c r="F38" s="8"/>
      <c r="G38" s="8"/>
    </row>
    <row r="39" spans="1:9" x14ac:dyDescent="0.25">
      <c r="A39" s="42" t="s">
        <v>27</v>
      </c>
      <c r="B39" s="43"/>
      <c r="C39" s="43"/>
      <c r="D39" s="43"/>
      <c r="E39" s="43"/>
      <c r="F39" s="43"/>
      <c r="G39" s="43"/>
      <c r="H39" s="44"/>
      <c r="I39" s="45"/>
    </row>
    <row r="40" spans="1:9" x14ac:dyDescent="0.25">
      <c r="A40" s="47" t="s">
        <v>106</v>
      </c>
      <c r="B40" s="47"/>
      <c r="C40" s="47"/>
      <c r="D40" s="47"/>
      <c r="E40" s="47"/>
      <c r="F40" s="47"/>
      <c r="G40" s="47"/>
      <c r="H40" s="47"/>
      <c r="I40" s="47"/>
    </row>
    <row r="41" spans="1:9" x14ac:dyDescent="0.25">
      <c r="B41" s="2">
        <v>6</v>
      </c>
      <c r="C41" s="3" t="s">
        <v>107</v>
      </c>
      <c r="D41" s="5" t="s">
        <v>41</v>
      </c>
      <c r="G41" s="6">
        <v>43</v>
      </c>
    </row>
    <row r="42" spans="1:9" x14ac:dyDescent="0.25">
      <c r="D42" s="35" t="str">
        <f>SUBSTITUTE("Sp.mat: 0.00%",".",IF(VALUE("1.2")=1.2,".",","),2)</f>
        <v>Sp.mat: 0.00%</v>
      </c>
      <c r="F42" s="35" t="str">
        <f>SUBSTITUTE("Sp.man: 0.00%",".",IF(VALUE("1.2")=1.2,".",","),2)</f>
        <v>Sp.man: 0.00%</v>
      </c>
      <c r="G42" s="35" t="str">
        <f>SUBSTITUTE("Sp.uti: 0.00%",".",IF(VALUE("1.2")=1.2,".",","),2)</f>
        <v>Sp.uti: 0.00%</v>
      </c>
    </row>
    <row r="43" spans="1:9" x14ac:dyDescent="0.25">
      <c r="A43" s="36" t="s">
        <v>108</v>
      </c>
      <c r="B43" s="8"/>
      <c r="C43" s="8"/>
      <c r="D43" s="8"/>
      <c r="E43" s="8"/>
      <c r="F43" s="8"/>
      <c r="G43" s="8"/>
    </row>
    <row r="44" spans="1:9" x14ac:dyDescent="0.25">
      <c r="A44" s="8"/>
      <c r="B44" s="8"/>
      <c r="C44" s="8"/>
      <c r="D44" s="8"/>
      <c r="E44" s="8"/>
      <c r="F44" s="8"/>
      <c r="G44" s="8"/>
    </row>
    <row r="45" spans="1:9" x14ac:dyDescent="0.25">
      <c r="A45" s="42" t="s">
        <v>27</v>
      </c>
      <c r="B45" s="43"/>
      <c r="C45" s="43"/>
      <c r="D45" s="43"/>
      <c r="E45" s="43"/>
      <c r="F45" s="43"/>
      <c r="G45" s="43"/>
      <c r="H45" s="44"/>
      <c r="I45" s="45"/>
    </row>
    <row r="46" spans="1:9" x14ac:dyDescent="0.25">
      <c r="A46" s="47" t="s">
        <v>109</v>
      </c>
      <c r="B46" s="47"/>
      <c r="C46" s="47"/>
      <c r="D46" s="47"/>
      <c r="E46" s="47"/>
      <c r="F46" s="47"/>
      <c r="G46" s="47"/>
      <c r="H46" s="47"/>
      <c r="I46" s="47"/>
    </row>
    <row r="47" spans="1:9" x14ac:dyDescent="0.25">
      <c r="B47" s="2">
        <v>7</v>
      </c>
      <c r="C47" s="3" t="s">
        <v>110</v>
      </c>
      <c r="D47" s="5" t="s">
        <v>34</v>
      </c>
      <c r="G47" s="6">
        <v>15.38</v>
      </c>
    </row>
    <row r="48" spans="1:9" x14ac:dyDescent="0.25">
      <c r="D48" s="35" t="str">
        <f>SUBSTITUTE("Sp.mat: 0.00%",".",IF(VALUE("1.2")=1.2,".",","),2)</f>
        <v>Sp.mat: 0.00%</v>
      </c>
      <c r="F48" s="35" t="str">
        <f>SUBSTITUTE("Sp.man: 0.00%",".",IF(VALUE("1.2")=1.2,".",","),2)</f>
        <v>Sp.man: 0.00%</v>
      </c>
      <c r="G48" s="35" t="str">
        <f>SUBSTITUTE("Sp.uti: 0.00%",".",IF(VALUE("1.2")=1.2,".",","),2)</f>
        <v>Sp.uti: 0.00%</v>
      </c>
    </row>
    <row r="49" spans="1:9" x14ac:dyDescent="0.25">
      <c r="A49" s="36" t="s">
        <v>111</v>
      </c>
      <c r="B49" s="8"/>
      <c r="C49" s="8"/>
      <c r="D49" s="8"/>
      <c r="E49" s="8"/>
      <c r="F49" s="8"/>
      <c r="G49" s="8"/>
    </row>
    <row r="50" spans="1:9" x14ac:dyDescent="0.25">
      <c r="A50" s="8"/>
      <c r="B50" s="8"/>
      <c r="C50" s="8"/>
      <c r="D50" s="8"/>
      <c r="E50" s="8"/>
      <c r="F50" s="8"/>
      <c r="G50" s="8"/>
    </row>
    <row r="51" spans="1:9" x14ac:dyDescent="0.25">
      <c r="A51" s="38" t="s">
        <v>27</v>
      </c>
      <c r="B51" s="39"/>
      <c r="C51" s="39"/>
      <c r="D51" s="39"/>
      <c r="E51" s="39"/>
      <c r="F51" s="39"/>
      <c r="G51" s="39"/>
      <c r="H51" s="40"/>
      <c r="I51" s="41"/>
    </row>
    <row r="52" spans="1:9" x14ac:dyDescent="0.25">
      <c r="B52" s="2">
        <v>8</v>
      </c>
      <c r="C52" s="3" t="s">
        <v>112</v>
      </c>
      <c r="D52" s="5" t="s">
        <v>41</v>
      </c>
      <c r="G52" s="6">
        <v>80</v>
      </c>
    </row>
    <row r="53" spans="1:9" x14ac:dyDescent="0.25">
      <c r="D53" s="35" t="str">
        <f>SUBSTITUTE("Sp.mat: 0.00%",".",IF(VALUE("1.2")=1.2,".",","),2)</f>
        <v>Sp.mat: 0.00%</v>
      </c>
      <c r="F53" s="35" t="str">
        <f>SUBSTITUTE("Sp.man: 0.00%",".",IF(VALUE("1.2")=1.2,".",","),2)</f>
        <v>Sp.man: 0.00%</v>
      </c>
      <c r="G53" s="35" t="str">
        <f>SUBSTITUTE("Sp.uti: 0.00%",".",IF(VALUE("1.2")=1.2,".",","),2)</f>
        <v>Sp.uti: 0.00%</v>
      </c>
    </row>
    <row r="54" spans="1:9" x14ac:dyDescent="0.25">
      <c r="A54" s="36" t="s">
        <v>113</v>
      </c>
      <c r="B54" s="8"/>
      <c r="C54" s="8"/>
      <c r="D54" s="8"/>
      <c r="E54" s="8"/>
      <c r="F54" s="8"/>
      <c r="G54" s="8"/>
    </row>
    <row r="55" spans="1:9" x14ac:dyDescent="0.25">
      <c r="A55" s="8"/>
      <c r="B55" s="8"/>
      <c r="C55" s="8"/>
      <c r="D55" s="8"/>
      <c r="E55" s="8"/>
      <c r="F55" s="8"/>
      <c r="G55" s="8"/>
    </row>
    <row r="56" spans="1:9" x14ac:dyDescent="0.25">
      <c r="A56" s="42" t="s">
        <v>27</v>
      </c>
      <c r="B56" s="43"/>
      <c r="C56" s="43"/>
      <c r="D56" s="43"/>
      <c r="E56" s="43"/>
      <c r="F56" s="43"/>
      <c r="G56" s="43"/>
      <c r="H56" s="44"/>
      <c r="I56" s="45"/>
    </row>
    <row r="57" spans="1:9" x14ac:dyDescent="0.25">
      <c r="A57" s="47" t="s">
        <v>114</v>
      </c>
      <c r="B57" s="47"/>
      <c r="C57" s="47"/>
      <c r="D57" s="47"/>
      <c r="E57" s="47"/>
      <c r="F57" s="47"/>
      <c r="G57" s="47"/>
      <c r="H57" s="47"/>
      <c r="I57" s="47"/>
    </row>
    <row r="58" spans="1:9" x14ac:dyDescent="0.25">
      <c r="B58" s="2">
        <v>9</v>
      </c>
      <c r="C58" s="3" t="s">
        <v>115</v>
      </c>
      <c r="D58" s="5" t="s">
        <v>34</v>
      </c>
      <c r="G58" s="6">
        <v>5.84</v>
      </c>
    </row>
    <row r="59" spans="1:9" x14ac:dyDescent="0.25">
      <c r="D59" s="35" t="str">
        <f>SUBSTITUTE("Sp.mat: 0.00%",".",IF(VALUE("1.2")=1.2,".",","),2)</f>
        <v>Sp.mat: 0.00%</v>
      </c>
      <c r="F59" s="35" t="str">
        <f>SUBSTITUTE("Sp.man: 0.00%",".",IF(VALUE("1.2")=1.2,".",","),2)</f>
        <v>Sp.man: 0.00%</v>
      </c>
      <c r="G59" s="35" t="str">
        <f>SUBSTITUTE("Sp.uti: 0.00%",".",IF(VALUE("1.2")=1.2,".",","),2)</f>
        <v>Sp.uti: 0.00%</v>
      </c>
    </row>
    <row r="60" spans="1:9" x14ac:dyDescent="0.25">
      <c r="A60" s="36" t="s">
        <v>116</v>
      </c>
      <c r="B60" s="8"/>
      <c r="C60" s="8"/>
      <c r="D60" s="8"/>
      <c r="E60" s="8"/>
      <c r="F60" s="8"/>
      <c r="G60" s="8"/>
    </row>
    <row r="61" spans="1:9" x14ac:dyDescent="0.25">
      <c r="A61" s="8"/>
      <c r="B61" s="8"/>
      <c r="C61" s="8"/>
      <c r="D61" s="8"/>
      <c r="E61" s="8"/>
      <c r="F61" s="8"/>
      <c r="G61" s="8"/>
    </row>
    <row r="62" spans="1:9" x14ac:dyDescent="0.25">
      <c r="A62" s="42" t="s">
        <v>27</v>
      </c>
      <c r="B62" s="43"/>
      <c r="C62" s="43"/>
      <c r="D62" s="43"/>
      <c r="E62" s="43"/>
      <c r="F62" s="43"/>
      <c r="G62" s="43"/>
      <c r="H62" s="44"/>
      <c r="I62" s="45"/>
    </row>
    <row r="63" spans="1:9" x14ac:dyDescent="0.25">
      <c r="A63" s="47" t="s">
        <v>117</v>
      </c>
      <c r="B63" s="47"/>
      <c r="C63" s="47"/>
      <c r="D63" s="47"/>
      <c r="E63" s="47"/>
      <c r="F63" s="47"/>
      <c r="G63" s="47"/>
      <c r="H63" s="47"/>
      <c r="I63" s="47"/>
    </row>
    <row r="64" spans="1:9" x14ac:dyDescent="0.25">
      <c r="B64" s="2">
        <v>10</v>
      </c>
      <c r="C64" s="3" t="s">
        <v>112</v>
      </c>
      <c r="D64" s="5" t="s">
        <v>41</v>
      </c>
      <c r="G64" s="6">
        <v>81.2</v>
      </c>
    </row>
    <row r="65" spans="1:9" x14ac:dyDescent="0.25">
      <c r="D65" s="35" t="str">
        <f>SUBSTITUTE("Sp.mat: 0.00%",".",IF(VALUE("1.2")=1.2,".",","),2)</f>
        <v>Sp.mat: 0.00%</v>
      </c>
      <c r="F65" s="35" t="str">
        <f>SUBSTITUTE("Sp.man: 0.00%",".",IF(VALUE("1.2")=1.2,".",","),2)</f>
        <v>Sp.man: 0.00%</v>
      </c>
      <c r="G65" s="35" t="str">
        <f>SUBSTITUTE("Sp.uti: 0.00%",".",IF(VALUE("1.2")=1.2,".",","),2)</f>
        <v>Sp.uti: 0.00%</v>
      </c>
    </row>
    <row r="66" spans="1:9" x14ac:dyDescent="0.25">
      <c r="A66" s="36" t="s">
        <v>113</v>
      </c>
      <c r="B66" s="8"/>
      <c r="C66" s="8"/>
      <c r="D66" s="8"/>
      <c r="E66" s="8"/>
      <c r="F66" s="8"/>
      <c r="G66" s="8"/>
    </row>
    <row r="67" spans="1:9" x14ac:dyDescent="0.25">
      <c r="A67" s="8"/>
      <c r="B67" s="8"/>
      <c r="C67" s="8"/>
      <c r="D67" s="8"/>
      <c r="E67" s="8"/>
      <c r="F67" s="8"/>
      <c r="G67" s="8"/>
    </row>
    <row r="68" spans="1:9" x14ac:dyDescent="0.25">
      <c r="A68" s="42" t="s">
        <v>27</v>
      </c>
      <c r="B68" s="43"/>
      <c r="C68" s="43"/>
      <c r="D68" s="43"/>
      <c r="E68" s="43"/>
      <c r="F68" s="43"/>
      <c r="G68" s="43"/>
      <c r="H68" s="44"/>
      <c r="I68" s="45"/>
    </row>
    <row r="69" spans="1:9" x14ac:dyDescent="0.25">
      <c r="A69" s="47" t="s">
        <v>118</v>
      </c>
      <c r="B69" s="47"/>
      <c r="C69" s="47"/>
      <c r="D69" s="47"/>
      <c r="E69" s="47"/>
      <c r="F69" s="47"/>
      <c r="G69" s="47"/>
      <c r="H69" s="47"/>
      <c r="I69" s="47"/>
    </row>
    <row r="70" spans="1:9" x14ac:dyDescent="0.25">
      <c r="B70" s="2">
        <v>11</v>
      </c>
      <c r="C70" s="3" t="s">
        <v>119</v>
      </c>
      <c r="D70" s="5" t="s">
        <v>34</v>
      </c>
      <c r="G70" s="6">
        <v>18.899999999999999</v>
      </c>
    </row>
    <row r="71" spans="1:9" x14ac:dyDescent="0.25">
      <c r="D71" s="35" t="str">
        <f>SUBSTITUTE("Sp.mat: 0.00%",".",IF(VALUE("1.2")=1.2,".",","),2)</f>
        <v>Sp.mat: 0.00%</v>
      </c>
      <c r="F71" s="35" t="str">
        <f>SUBSTITUTE("Sp.man: 0.00%",".",IF(VALUE("1.2")=1.2,".",","),2)</f>
        <v>Sp.man: 0.00%</v>
      </c>
      <c r="G71" s="35" t="str">
        <f>SUBSTITUTE("Sp.uti: 0.00%",".",IF(VALUE("1.2")=1.2,".",","),2)</f>
        <v>Sp.uti: 0.00%</v>
      </c>
    </row>
    <row r="72" spans="1:9" x14ac:dyDescent="0.25">
      <c r="A72" s="36" t="s">
        <v>120</v>
      </c>
      <c r="B72" s="8"/>
      <c r="C72" s="8"/>
      <c r="D72" s="8"/>
      <c r="E72" s="8"/>
      <c r="F72" s="8"/>
      <c r="G72" s="8"/>
    </row>
    <row r="73" spans="1:9" x14ac:dyDescent="0.25">
      <c r="A73" s="8"/>
      <c r="B73" s="8"/>
      <c r="C73" s="8"/>
      <c r="D73" s="8"/>
      <c r="E73" s="8"/>
      <c r="F73" s="8"/>
      <c r="G73" s="8"/>
    </row>
    <row r="74" spans="1:9" x14ac:dyDescent="0.25">
      <c r="A74" s="42" t="s">
        <v>27</v>
      </c>
      <c r="B74" s="43"/>
      <c r="C74" s="43"/>
      <c r="D74" s="43"/>
      <c r="E74" s="43"/>
      <c r="F74" s="43"/>
      <c r="G74" s="43"/>
      <c r="H74" s="44"/>
      <c r="I74" s="45"/>
    </row>
    <row r="75" spans="1:9" x14ac:dyDescent="0.25">
      <c r="A75" s="47" t="s">
        <v>121</v>
      </c>
      <c r="B75" s="47"/>
      <c r="C75" s="47"/>
      <c r="D75" s="47"/>
      <c r="E75" s="47"/>
      <c r="F75" s="47"/>
      <c r="G75" s="47"/>
      <c r="H75" s="47"/>
      <c r="I75" s="47"/>
    </row>
    <row r="76" spans="1:9" x14ac:dyDescent="0.25">
      <c r="B76" s="2">
        <v>12</v>
      </c>
      <c r="C76" s="3" t="s">
        <v>122</v>
      </c>
      <c r="D76" s="5" t="s">
        <v>34</v>
      </c>
      <c r="G76" s="6">
        <v>2</v>
      </c>
    </row>
    <row r="77" spans="1:9" x14ac:dyDescent="0.25">
      <c r="D77" s="35" t="str">
        <f>SUBSTITUTE("Sp.mat: 0.00%",".",IF(VALUE("1.2")=1.2,".",","),2)</f>
        <v>Sp.mat: 0.00%</v>
      </c>
      <c r="F77" s="35" t="str">
        <f>SUBSTITUTE("Sp.man: 0.00%",".",IF(VALUE("1.2")=1.2,".",","),2)</f>
        <v>Sp.man: 0.00%</v>
      </c>
      <c r="G77" s="35" t="str">
        <f>SUBSTITUTE("Sp.uti: 0.00%",".",IF(VALUE("1.2")=1.2,".",","),2)</f>
        <v>Sp.uti: 0.00%</v>
      </c>
    </row>
    <row r="78" spans="1:9" x14ac:dyDescent="0.25">
      <c r="A78" s="36" t="s">
        <v>123</v>
      </c>
      <c r="B78" s="8"/>
      <c r="C78" s="8"/>
      <c r="D78" s="8"/>
      <c r="E78" s="8"/>
      <c r="F78" s="8"/>
      <c r="G78" s="8"/>
    </row>
    <row r="79" spans="1:9" x14ac:dyDescent="0.25">
      <c r="A79" s="8"/>
      <c r="B79" s="8"/>
      <c r="C79" s="8"/>
      <c r="D79" s="8"/>
      <c r="E79" s="8"/>
      <c r="F79" s="8"/>
      <c r="G79" s="8"/>
    </row>
    <row r="80" spans="1:9" x14ac:dyDescent="0.25">
      <c r="A80" s="42" t="s">
        <v>27</v>
      </c>
      <c r="B80" s="43"/>
      <c r="C80" s="43"/>
      <c r="D80" s="43"/>
      <c r="E80" s="43"/>
      <c r="F80" s="43"/>
      <c r="G80" s="43"/>
      <c r="H80" s="44"/>
      <c r="I80" s="45"/>
    </row>
    <row r="81" spans="1:9" x14ac:dyDescent="0.25">
      <c r="A81" s="47" t="s">
        <v>124</v>
      </c>
      <c r="B81" s="47"/>
      <c r="C81" s="47"/>
      <c r="D81" s="47"/>
      <c r="E81" s="47"/>
      <c r="F81" s="47"/>
      <c r="G81" s="47"/>
      <c r="H81" s="47"/>
      <c r="I81" s="47"/>
    </row>
    <row r="82" spans="1:9" x14ac:dyDescent="0.25">
      <c r="B82" s="2">
        <v>13</v>
      </c>
      <c r="C82" s="3" t="s">
        <v>125</v>
      </c>
      <c r="D82" s="5" t="s">
        <v>34</v>
      </c>
      <c r="G82" s="6">
        <v>12.64</v>
      </c>
    </row>
    <row r="83" spans="1:9" x14ac:dyDescent="0.25">
      <c r="D83" s="35" t="str">
        <f>SUBSTITUTE("Sp.mat: 0.00%",".",IF(VALUE("1.2")=1.2,".",","),2)</f>
        <v>Sp.mat: 0.00%</v>
      </c>
      <c r="F83" s="35" t="str">
        <f>SUBSTITUTE("Sp.man: 0.00%",".",IF(VALUE("1.2")=1.2,".",","),2)</f>
        <v>Sp.man: 0.00%</v>
      </c>
      <c r="G83" s="35" t="str">
        <f>SUBSTITUTE("Sp.uti: 0.00%",".",IF(VALUE("1.2")=1.2,".",","),2)</f>
        <v>Sp.uti: 0.00%</v>
      </c>
    </row>
    <row r="84" spans="1:9" x14ac:dyDescent="0.25">
      <c r="A84" s="36" t="s">
        <v>126</v>
      </c>
      <c r="B84" s="8"/>
      <c r="C84" s="8"/>
      <c r="D84" s="8"/>
      <c r="E84" s="8"/>
      <c r="F84" s="8"/>
      <c r="G84" s="8"/>
    </row>
    <row r="85" spans="1:9" x14ac:dyDescent="0.25">
      <c r="A85" s="8"/>
      <c r="B85" s="8"/>
      <c r="C85" s="8"/>
      <c r="D85" s="8"/>
      <c r="E85" s="8"/>
      <c r="F85" s="8"/>
      <c r="G85" s="8"/>
    </row>
    <row r="86" spans="1:9" x14ac:dyDescent="0.25">
      <c r="A86" s="42" t="s">
        <v>27</v>
      </c>
      <c r="B86" s="43"/>
      <c r="C86" s="43"/>
      <c r="D86" s="43"/>
      <c r="E86" s="43"/>
      <c r="F86" s="43"/>
      <c r="G86" s="43"/>
      <c r="H86" s="44"/>
      <c r="I86" s="45"/>
    </row>
    <row r="87" spans="1:9" x14ac:dyDescent="0.25">
      <c r="A87" s="47" t="s">
        <v>127</v>
      </c>
      <c r="B87" s="47"/>
      <c r="C87" s="47"/>
      <c r="D87" s="47"/>
      <c r="E87" s="47"/>
      <c r="F87" s="47"/>
      <c r="G87" s="47"/>
      <c r="H87" s="47"/>
      <c r="I87" s="47"/>
    </row>
    <row r="88" spans="1:9" x14ac:dyDescent="0.25">
      <c r="B88" s="2">
        <v>14</v>
      </c>
      <c r="C88" s="3" t="s">
        <v>128</v>
      </c>
      <c r="D88" s="5" t="s">
        <v>34</v>
      </c>
      <c r="G88" s="6">
        <v>17.36</v>
      </c>
    </row>
    <row r="89" spans="1:9" x14ac:dyDescent="0.25">
      <c r="D89" s="35" t="str">
        <f>SUBSTITUTE("Sp.mat: 0.00%",".",IF(VALUE("1.2")=1.2,".",","),2)</f>
        <v>Sp.mat: 0.00%</v>
      </c>
      <c r="F89" s="35" t="str">
        <f>SUBSTITUTE("Sp.man: 0.00%",".",IF(VALUE("1.2")=1.2,".",","),2)</f>
        <v>Sp.man: 0.00%</v>
      </c>
      <c r="G89" s="35" t="str">
        <f>SUBSTITUTE("Sp.uti: 0.00%",".",IF(VALUE("1.2")=1.2,".",","),2)</f>
        <v>Sp.uti: 0.00%</v>
      </c>
    </row>
    <row r="90" spans="1:9" x14ac:dyDescent="0.25">
      <c r="A90" s="36" t="s">
        <v>129</v>
      </c>
      <c r="B90" s="8"/>
      <c r="C90" s="8"/>
      <c r="D90" s="8"/>
      <c r="E90" s="8"/>
      <c r="F90" s="8"/>
      <c r="G90" s="8"/>
    </row>
    <row r="91" spans="1:9" x14ac:dyDescent="0.25">
      <c r="A91" s="8"/>
      <c r="B91" s="8"/>
      <c r="C91" s="8"/>
      <c r="D91" s="8"/>
      <c r="E91" s="8"/>
      <c r="F91" s="8"/>
      <c r="G91" s="8"/>
    </row>
    <row r="92" spans="1:9" x14ac:dyDescent="0.25">
      <c r="A92" s="38" t="s">
        <v>27</v>
      </c>
      <c r="B92" s="39"/>
      <c r="C92" s="39"/>
      <c r="D92" s="39"/>
      <c r="E92" s="39"/>
      <c r="F92" s="39"/>
      <c r="G92" s="39"/>
      <c r="H92" s="40"/>
      <c r="I92" s="41"/>
    </row>
    <row r="93" spans="1:9" x14ac:dyDescent="0.25">
      <c r="B93" s="2">
        <v>15</v>
      </c>
      <c r="C93" s="3" t="s">
        <v>130</v>
      </c>
      <c r="D93" s="5" t="s">
        <v>34</v>
      </c>
      <c r="G93" s="6">
        <v>17.36</v>
      </c>
    </row>
    <row r="94" spans="1:9" x14ac:dyDescent="0.25">
      <c r="D94" s="35" t="str">
        <f>SUBSTITUTE("Sp.mat: 0.00%",".",IF(VALUE("1.2")=1.2,".",","),2)</f>
        <v>Sp.mat: 0.00%</v>
      </c>
      <c r="F94" s="35" t="str">
        <f>SUBSTITUTE("Sp.man: 0.00%",".",IF(VALUE("1.2")=1.2,".",","),2)</f>
        <v>Sp.man: 0.00%</v>
      </c>
      <c r="G94" s="35" t="str">
        <f>SUBSTITUTE("Sp.uti: 0.00%",".",IF(VALUE("1.2")=1.2,".",","),2)</f>
        <v>Sp.uti: 0.00%</v>
      </c>
    </row>
    <row r="95" spans="1:9" x14ac:dyDescent="0.25">
      <c r="A95" s="36" t="s">
        <v>131</v>
      </c>
      <c r="B95" s="8"/>
      <c r="C95" s="8"/>
      <c r="D95" s="8"/>
      <c r="E95" s="8"/>
      <c r="F95" s="8"/>
      <c r="G95" s="8"/>
    </row>
    <row r="96" spans="1:9" x14ac:dyDescent="0.25">
      <c r="A96" s="8"/>
      <c r="B96" s="8"/>
      <c r="C96" s="8"/>
      <c r="D96" s="8"/>
      <c r="E96" s="8"/>
      <c r="F96" s="8"/>
      <c r="G96" s="8"/>
    </row>
    <row r="97" spans="1:9" x14ac:dyDescent="0.25">
      <c r="A97" s="42" t="s">
        <v>27</v>
      </c>
      <c r="B97" s="43"/>
      <c r="C97" s="43"/>
      <c r="D97" s="43"/>
      <c r="E97" s="43"/>
      <c r="F97" s="43"/>
      <c r="G97" s="43"/>
      <c r="H97" s="44"/>
      <c r="I97" s="45"/>
    </row>
    <row r="98" spans="1:9" x14ac:dyDescent="0.25">
      <c r="A98" s="47" t="s">
        <v>132</v>
      </c>
      <c r="B98" s="47"/>
      <c r="C98" s="47"/>
      <c r="D98" s="47"/>
      <c r="E98" s="47"/>
      <c r="F98" s="47"/>
      <c r="G98" s="47"/>
      <c r="H98" s="47"/>
      <c r="I98" s="47"/>
    </row>
    <row r="99" spans="1:9" x14ac:dyDescent="0.25">
      <c r="B99" s="2">
        <v>16</v>
      </c>
      <c r="C99" s="3" t="s">
        <v>133</v>
      </c>
      <c r="D99" s="5" t="s">
        <v>134</v>
      </c>
      <c r="G99" s="6">
        <v>19.54</v>
      </c>
    </row>
    <row r="100" spans="1:9" x14ac:dyDescent="0.25">
      <c r="D100" s="35" t="str">
        <f>SUBSTITUTE("Sp.mat: 0.00%",".",IF(VALUE("1.2")=1.2,".",","),2)</f>
        <v>Sp.mat: 0.00%</v>
      </c>
      <c r="F100" s="35" t="str">
        <f>SUBSTITUTE("Sp.man: 0.00%",".",IF(VALUE("1.2")=1.2,".",","),2)</f>
        <v>Sp.man: 0.00%</v>
      </c>
      <c r="G100" s="35" t="str">
        <f>SUBSTITUTE("Sp.uti: 0.00%",".",IF(VALUE("1.2")=1.2,".",","),2)</f>
        <v>Sp.uti: 0.00%</v>
      </c>
    </row>
    <row r="101" spans="1:9" x14ac:dyDescent="0.25">
      <c r="A101" s="36" t="s">
        <v>135</v>
      </c>
      <c r="B101" s="8"/>
      <c r="C101" s="8"/>
      <c r="D101" s="8"/>
      <c r="E101" s="8"/>
      <c r="F101" s="8"/>
      <c r="G101" s="8"/>
    </row>
    <row r="102" spans="1:9" x14ac:dyDescent="0.25">
      <c r="A102" s="8"/>
      <c r="B102" s="8"/>
      <c r="C102" s="8"/>
      <c r="D102" s="8"/>
      <c r="E102" s="8"/>
      <c r="F102" s="8"/>
      <c r="G102" s="8"/>
    </row>
    <row r="103" spans="1:9" x14ac:dyDescent="0.25">
      <c r="A103" s="38" t="s">
        <v>27</v>
      </c>
      <c r="B103" s="39"/>
      <c r="C103" s="39"/>
      <c r="D103" s="39"/>
      <c r="E103" s="39"/>
      <c r="F103" s="39"/>
      <c r="G103" s="39"/>
      <c r="H103" s="40"/>
      <c r="I103" s="41"/>
    </row>
    <row r="104" spans="1:9" x14ac:dyDescent="0.25">
      <c r="B104" s="2">
        <v>17</v>
      </c>
      <c r="C104" s="3" t="s">
        <v>136</v>
      </c>
      <c r="D104" s="5" t="s">
        <v>134</v>
      </c>
      <c r="G104" s="6">
        <v>12.8</v>
      </c>
    </row>
    <row r="105" spans="1:9" x14ac:dyDescent="0.25">
      <c r="D105" s="35" t="str">
        <f>SUBSTITUTE("Sp.mat: 0.00%",".",IF(VALUE("1.2")=1.2,".",","),2)</f>
        <v>Sp.mat: 0.00%</v>
      </c>
      <c r="F105" s="35" t="str">
        <f>SUBSTITUTE("Sp.man: 0.00%",".",IF(VALUE("1.2")=1.2,".",","),2)</f>
        <v>Sp.man: 0.00%</v>
      </c>
      <c r="G105" s="35" t="str">
        <f>SUBSTITUTE("Sp.uti: 0.00%",".",IF(VALUE("1.2")=1.2,".",","),2)</f>
        <v>Sp.uti: 0.00%</v>
      </c>
    </row>
    <row r="106" spans="1:9" x14ac:dyDescent="0.25">
      <c r="A106" s="36" t="s">
        <v>137</v>
      </c>
      <c r="B106" s="8"/>
      <c r="C106" s="8"/>
      <c r="D106" s="8"/>
      <c r="E106" s="8"/>
      <c r="F106" s="8"/>
      <c r="G106" s="8"/>
    </row>
    <row r="107" spans="1:9" x14ac:dyDescent="0.25">
      <c r="A107" s="8"/>
      <c r="B107" s="8"/>
      <c r="C107" s="8"/>
      <c r="D107" s="8"/>
      <c r="E107" s="8"/>
      <c r="F107" s="8"/>
      <c r="G107" s="8"/>
    </row>
    <row r="108" spans="1:9" x14ac:dyDescent="0.25">
      <c r="A108" s="38" t="s">
        <v>27</v>
      </c>
      <c r="B108" s="39"/>
      <c r="C108" s="39"/>
      <c r="D108" s="39"/>
      <c r="E108" s="39"/>
      <c r="F108" s="39"/>
      <c r="G108" s="39"/>
      <c r="H108" s="40"/>
      <c r="I108" s="41"/>
    </row>
    <row r="109" spans="1:9" x14ac:dyDescent="0.25">
      <c r="B109" s="2">
        <v>18</v>
      </c>
      <c r="C109" s="3" t="s">
        <v>138</v>
      </c>
      <c r="D109" s="5" t="s">
        <v>34</v>
      </c>
      <c r="G109" s="6">
        <v>17.36</v>
      </c>
    </row>
    <row r="110" spans="1:9" x14ac:dyDescent="0.25">
      <c r="D110" s="35" t="str">
        <f>SUBSTITUTE("Sp.mat: 0.00%",".",IF(VALUE("1.2")=1.2,".",","),2)</f>
        <v>Sp.mat: 0.00%</v>
      </c>
      <c r="F110" s="35" t="str">
        <f>SUBSTITUTE("Sp.man: 0.00%",".",IF(VALUE("1.2")=1.2,".",","),2)</f>
        <v>Sp.man: 0.00%</v>
      </c>
      <c r="G110" s="35" t="str">
        <f>SUBSTITUTE("Sp.uti: 0.00%",".",IF(VALUE("1.2")=1.2,".",","),2)</f>
        <v>Sp.uti: 0.00%</v>
      </c>
    </row>
    <row r="111" spans="1:9" x14ac:dyDescent="0.25">
      <c r="A111" s="36" t="s">
        <v>139</v>
      </c>
      <c r="B111" s="8"/>
      <c r="C111" s="8"/>
      <c r="D111" s="8"/>
      <c r="E111" s="8"/>
      <c r="F111" s="8"/>
      <c r="G111" s="8"/>
    </row>
    <row r="112" spans="1:9" x14ac:dyDescent="0.25">
      <c r="A112" s="8"/>
      <c r="B112" s="8"/>
      <c r="C112" s="8"/>
      <c r="D112" s="8"/>
      <c r="E112" s="8"/>
      <c r="F112" s="8"/>
      <c r="G112" s="8"/>
    </row>
    <row r="113" spans="1:9" x14ac:dyDescent="0.25">
      <c r="A113" s="42" t="s">
        <v>27</v>
      </c>
      <c r="B113" s="43"/>
      <c r="C113" s="43"/>
      <c r="D113" s="43"/>
      <c r="E113" s="43"/>
      <c r="F113" s="43"/>
      <c r="G113" s="43"/>
      <c r="H113" s="44"/>
      <c r="I113" s="45"/>
    </row>
    <row r="114" spans="1:9" x14ac:dyDescent="0.25">
      <c r="A114" s="46" t="s">
        <v>140</v>
      </c>
      <c r="B114" s="46"/>
      <c r="C114" s="46"/>
      <c r="D114" s="46"/>
      <c r="E114" s="46"/>
      <c r="F114" s="46"/>
      <c r="G114" s="46"/>
      <c r="H114" s="46"/>
      <c r="I114" s="46"/>
    </row>
    <row r="115" spans="1:9" x14ac:dyDescent="0.25">
      <c r="A115" s="39" t="s">
        <v>141</v>
      </c>
      <c r="B115" s="39"/>
      <c r="C115" s="39"/>
      <c r="D115" s="39"/>
      <c r="E115" s="39"/>
      <c r="F115" s="39"/>
      <c r="G115" s="39"/>
      <c r="H115" s="39"/>
      <c r="I115" s="39"/>
    </row>
    <row r="116" spans="1:9" x14ac:dyDescent="0.25">
      <c r="B116" s="2">
        <v>19</v>
      </c>
      <c r="C116" s="3" t="s">
        <v>142</v>
      </c>
      <c r="D116" s="5" t="s">
        <v>34</v>
      </c>
      <c r="G116" s="6">
        <v>13</v>
      </c>
    </row>
    <row r="117" spans="1:9" x14ac:dyDescent="0.25">
      <c r="D117" s="35" t="str">
        <f>SUBSTITUTE("Sp.mat: 0.00%",".",IF(VALUE("1.2")=1.2,".",","),2)</f>
        <v>Sp.mat: 0.00%</v>
      </c>
      <c r="F117" s="35" t="str">
        <f>SUBSTITUTE("Sp.man: 0.00%",".",IF(VALUE("1.2")=1.2,".",","),2)</f>
        <v>Sp.man: 0.00%</v>
      </c>
      <c r="G117" s="35" t="str">
        <f>SUBSTITUTE("Sp.uti: 0.00%",".",IF(VALUE("1.2")=1.2,".",","),2)</f>
        <v>Sp.uti: 0.00%</v>
      </c>
    </row>
    <row r="118" spans="1:9" x14ac:dyDescent="0.25">
      <c r="A118" s="36" t="s">
        <v>143</v>
      </c>
      <c r="B118" s="8"/>
      <c r="C118" s="8"/>
      <c r="D118" s="8"/>
      <c r="E118" s="8"/>
      <c r="F118" s="8"/>
      <c r="G118" s="8"/>
    </row>
    <row r="119" spans="1:9" x14ac:dyDescent="0.25">
      <c r="A119" s="8"/>
      <c r="B119" s="8"/>
      <c r="C119" s="8"/>
      <c r="D119" s="8"/>
      <c r="E119" s="8"/>
      <c r="F119" s="8"/>
      <c r="G119" s="8"/>
    </row>
    <row r="120" spans="1:9" x14ac:dyDescent="0.25">
      <c r="A120" s="38" t="s">
        <v>27</v>
      </c>
      <c r="B120" s="39"/>
      <c r="C120" s="39"/>
      <c r="D120" s="39"/>
      <c r="E120" s="39"/>
      <c r="F120" s="39"/>
      <c r="G120" s="39"/>
      <c r="H120" s="40"/>
      <c r="I120" s="41"/>
    </row>
    <row r="121" spans="1:9" x14ac:dyDescent="0.25">
      <c r="B121" s="2">
        <v>20</v>
      </c>
      <c r="C121" s="3" t="s">
        <v>144</v>
      </c>
      <c r="D121" s="5" t="s">
        <v>34</v>
      </c>
      <c r="G121" s="6">
        <v>30</v>
      </c>
    </row>
    <row r="122" spans="1:9" x14ac:dyDescent="0.25">
      <c r="D122" s="35" t="str">
        <f>SUBSTITUTE("Sp.mat: 0.00%",".",IF(VALUE("1.2")=1.2,".",","),2)</f>
        <v>Sp.mat: 0.00%</v>
      </c>
      <c r="F122" s="35" t="str">
        <f>SUBSTITUTE("Sp.man: 0.00%",".",IF(VALUE("1.2")=1.2,".",","),2)</f>
        <v>Sp.man: 0.00%</v>
      </c>
      <c r="G122" s="35" t="str">
        <f>SUBSTITUTE("Sp.uti: 0.00%",".",IF(VALUE("1.2")=1.2,".",","),2)</f>
        <v>Sp.uti: 0.00%</v>
      </c>
    </row>
    <row r="123" spans="1:9" x14ac:dyDescent="0.25">
      <c r="A123" s="36" t="s">
        <v>145</v>
      </c>
      <c r="B123" s="8"/>
      <c r="C123" s="8"/>
      <c r="D123" s="8"/>
      <c r="E123" s="8"/>
      <c r="F123" s="8"/>
      <c r="G123" s="8"/>
    </row>
    <row r="124" spans="1:9" x14ac:dyDescent="0.25">
      <c r="A124" s="8"/>
      <c r="B124" s="8"/>
      <c r="C124" s="8"/>
      <c r="D124" s="8"/>
      <c r="E124" s="8"/>
      <c r="F124" s="8"/>
      <c r="G124" s="8"/>
    </row>
    <row r="125" spans="1:9" x14ac:dyDescent="0.25">
      <c r="A125" s="38" t="s">
        <v>27</v>
      </c>
      <c r="B125" s="39"/>
      <c r="C125" s="39"/>
      <c r="D125" s="39"/>
      <c r="E125" s="39"/>
      <c r="F125" s="39"/>
      <c r="G125" s="39"/>
      <c r="H125" s="40"/>
      <c r="I125" s="41"/>
    </row>
    <row r="126" spans="1:9" x14ac:dyDescent="0.25">
      <c r="B126" s="2">
        <v>21</v>
      </c>
      <c r="C126" s="3" t="s">
        <v>146</v>
      </c>
      <c r="D126" s="5" t="s">
        <v>34</v>
      </c>
      <c r="G126" s="6">
        <v>13</v>
      </c>
    </row>
    <row r="127" spans="1:9" x14ac:dyDescent="0.25">
      <c r="D127" s="35" t="str">
        <f>SUBSTITUTE("Sp.mat: 0.00%",".",IF(VALUE("1.2")=1.2,".",","),2)</f>
        <v>Sp.mat: 0.00%</v>
      </c>
      <c r="F127" s="35" t="str">
        <f>SUBSTITUTE("Sp.man: 0.00%",".",IF(VALUE("1.2")=1.2,".",","),2)</f>
        <v>Sp.man: 0.00%</v>
      </c>
      <c r="G127" s="35" t="str">
        <f>SUBSTITUTE("Sp.uti: 0.00%",".",IF(VALUE("1.2")=1.2,".",","),2)</f>
        <v>Sp.uti: 0.00%</v>
      </c>
    </row>
    <row r="128" spans="1:9" x14ac:dyDescent="0.25">
      <c r="A128" s="36" t="s">
        <v>147</v>
      </c>
      <c r="B128" s="8"/>
      <c r="C128" s="8"/>
      <c r="D128" s="8"/>
      <c r="E128" s="8"/>
      <c r="F128" s="8"/>
      <c r="G128" s="8"/>
    </row>
    <row r="129" spans="1:9" x14ac:dyDescent="0.25">
      <c r="A129" s="8"/>
      <c r="B129" s="8"/>
      <c r="C129" s="8"/>
      <c r="D129" s="8"/>
      <c r="E129" s="8"/>
      <c r="F129" s="8"/>
      <c r="G129" s="8"/>
    </row>
    <row r="130" spans="1:9" x14ac:dyDescent="0.25">
      <c r="A130" s="42" t="s">
        <v>27</v>
      </c>
      <c r="B130" s="43"/>
      <c r="C130" s="43"/>
      <c r="D130" s="43"/>
      <c r="E130" s="43"/>
      <c r="F130" s="43"/>
      <c r="G130" s="43"/>
      <c r="H130" s="44"/>
      <c r="I130" s="45"/>
    </row>
    <row r="131" spans="1:9" x14ac:dyDescent="0.25">
      <c r="A131" s="47" t="s">
        <v>148</v>
      </c>
      <c r="B131" s="47"/>
      <c r="C131" s="47"/>
      <c r="D131" s="47"/>
      <c r="E131" s="47"/>
      <c r="F131" s="47"/>
      <c r="G131" s="47"/>
      <c r="H131" s="47"/>
      <c r="I131" s="47"/>
    </row>
    <row r="132" spans="1:9" x14ac:dyDescent="0.25">
      <c r="B132" s="2">
        <v>22</v>
      </c>
      <c r="C132" s="3" t="s">
        <v>149</v>
      </c>
      <c r="D132" s="5" t="s">
        <v>34</v>
      </c>
      <c r="G132" s="6">
        <v>13</v>
      </c>
    </row>
    <row r="133" spans="1:9" x14ac:dyDescent="0.25">
      <c r="D133" s="35" t="str">
        <f>SUBSTITUTE("Sp.mat: 0.00%",".",IF(VALUE("1.2")=1.2,".",","),2)</f>
        <v>Sp.mat: 0.00%</v>
      </c>
      <c r="F133" s="35" t="str">
        <f>SUBSTITUTE("Sp.man: 0.00%",".",IF(VALUE("1.2")=1.2,".",","),2)</f>
        <v>Sp.man: 0.00%</v>
      </c>
      <c r="G133" s="35" t="str">
        <f>SUBSTITUTE("Sp.uti: 0.00%",".",IF(VALUE("1.2")=1.2,".",","),2)</f>
        <v>Sp.uti: 0.00%</v>
      </c>
    </row>
    <row r="134" spans="1:9" x14ac:dyDescent="0.25">
      <c r="A134" s="36" t="s">
        <v>150</v>
      </c>
      <c r="B134" s="8"/>
      <c r="C134" s="8"/>
      <c r="D134" s="8"/>
      <c r="E134" s="8"/>
      <c r="F134" s="8"/>
      <c r="G134" s="8"/>
    </row>
    <row r="135" spans="1:9" x14ac:dyDescent="0.25">
      <c r="A135" s="8"/>
      <c r="B135" s="8"/>
      <c r="C135" s="8"/>
      <c r="D135" s="8"/>
      <c r="E135" s="8"/>
      <c r="F135" s="8"/>
      <c r="G135" s="8"/>
    </row>
    <row r="136" spans="1:9" x14ac:dyDescent="0.25">
      <c r="A136" s="42" t="s">
        <v>27</v>
      </c>
      <c r="B136" s="43"/>
      <c r="C136" s="43"/>
      <c r="D136" s="43"/>
      <c r="E136" s="43"/>
      <c r="F136" s="43"/>
      <c r="G136" s="43"/>
      <c r="H136" s="44"/>
      <c r="I136" s="45"/>
    </row>
    <row r="137" spans="1:9" x14ac:dyDescent="0.25">
      <c r="A137" s="47" t="s">
        <v>151</v>
      </c>
      <c r="B137" s="47"/>
      <c r="C137" s="47"/>
      <c r="D137" s="47"/>
      <c r="E137" s="47"/>
      <c r="F137" s="47"/>
      <c r="G137" s="47"/>
      <c r="H137" s="47"/>
      <c r="I137" s="47"/>
    </row>
    <row r="138" spans="1:9" x14ac:dyDescent="0.25">
      <c r="B138" s="2">
        <v>23</v>
      </c>
      <c r="C138" s="3" t="s">
        <v>152</v>
      </c>
      <c r="D138" s="5" t="s">
        <v>153</v>
      </c>
      <c r="G138" s="6">
        <v>1</v>
      </c>
    </row>
    <row r="139" spans="1:9" x14ac:dyDescent="0.25">
      <c r="D139" s="35" t="str">
        <f>SUBSTITUTE("Sp.mat: 0.00%",".",IF(VALUE("1.2")=1.2,".",","),2)</f>
        <v>Sp.mat: 0.00%</v>
      </c>
      <c r="F139" s="35" t="str">
        <f>SUBSTITUTE("Sp.man: 0.00%",".",IF(VALUE("1.2")=1.2,".",","),2)</f>
        <v>Sp.man: 0.00%</v>
      </c>
      <c r="G139" s="35" t="str">
        <f>SUBSTITUTE("Sp.uti: 0.00%",".",IF(VALUE("1.2")=1.2,".",","),2)</f>
        <v>Sp.uti: 0.00%</v>
      </c>
    </row>
    <row r="140" spans="1:9" x14ac:dyDescent="0.25">
      <c r="A140" s="36" t="s">
        <v>154</v>
      </c>
      <c r="B140" s="8"/>
      <c r="C140" s="8"/>
      <c r="D140" s="8"/>
      <c r="E140" s="8"/>
      <c r="F140" s="8"/>
      <c r="G140" s="8"/>
    </row>
    <row r="141" spans="1:9" x14ac:dyDescent="0.25">
      <c r="A141" s="8"/>
      <c r="B141" s="8"/>
      <c r="C141" s="8"/>
      <c r="D141" s="8"/>
      <c r="E141" s="8"/>
      <c r="F141" s="8"/>
      <c r="G141" s="8"/>
    </row>
    <row r="142" spans="1:9" x14ac:dyDescent="0.25">
      <c r="A142" s="38" t="s">
        <v>27</v>
      </c>
      <c r="B142" s="39"/>
      <c r="C142" s="39"/>
      <c r="D142" s="39"/>
      <c r="E142" s="39"/>
      <c r="F142" s="39"/>
      <c r="G142" s="39"/>
      <c r="H142" s="40"/>
      <c r="I142" s="41"/>
    </row>
    <row r="143" spans="1:9" x14ac:dyDescent="0.25">
      <c r="B143" s="2">
        <v>24</v>
      </c>
      <c r="C143" s="3" t="s">
        <v>155</v>
      </c>
      <c r="D143" s="5" t="s">
        <v>66</v>
      </c>
      <c r="G143" s="6">
        <v>7.9</v>
      </c>
    </row>
    <row r="144" spans="1:9" x14ac:dyDescent="0.25">
      <c r="D144" s="35" t="str">
        <f>SUBSTITUTE("Sp.mat: 0.00%",".",IF(VALUE("1.2")=1.2,".",","),2)</f>
        <v>Sp.mat: 0.00%</v>
      </c>
      <c r="F144" s="35" t="str">
        <f>SUBSTITUTE("Sp.man: 0.00%",".",IF(VALUE("1.2")=1.2,".",","),2)</f>
        <v>Sp.man: 0.00%</v>
      </c>
      <c r="G144" s="35" t="str">
        <f>SUBSTITUTE("Sp.uti: 0.00%",".",IF(VALUE("1.2")=1.2,".",","),2)</f>
        <v>Sp.uti: 0.00%</v>
      </c>
    </row>
    <row r="145" spans="1:9" x14ac:dyDescent="0.25">
      <c r="A145" s="36" t="s">
        <v>156</v>
      </c>
      <c r="B145" s="8"/>
      <c r="C145" s="8"/>
      <c r="D145" s="8"/>
      <c r="E145" s="8"/>
      <c r="F145" s="8"/>
      <c r="G145" s="8"/>
    </row>
    <row r="146" spans="1:9" x14ac:dyDescent="0.25">
      <c r="A146" s="8"/>
      <c r="B146" s="8"/>
      <c r="C146" s="8"/>
      <c r="D146" s="8"/>
      <c r="E146" s="8"/>
      <c r="F146" s="8"/>
      <c r="G146" s="8"/>
    </row>
    <row r="147" spans="1:9" x14ac:dyDescent="0.25">
      <c r="A147" s="38" t="s">
        <v>27</v>
      </c>
      <c r="B147" s="39"/>
      <c r="C147" s="39"/>
      <c r="D147" s="39"/>
      <c r="E147" s="39"/>
      <c r="F147" s="39"/>
      <c r="G147" s="39"/>
      <c r="H147" s="40"/>
      <c r="I147" s="41"/>
    </row>
    <row r="148" spans="1:9" x14ac:dyDescent="0.25">
      <c r="B148" s="2">
        <v>25</v>
      </c>
      <c r="C148" s="3" t="s">
        <v>70</v>
      </c>
      <c r="D148" s="5" t="s">
        <v>66</v>
      </c>
      <c r="G148" s="6">
        <v>4</v>
      </c>
    </row>
    <row r="149" spans="1:9" x14ac:dyDescent="0.25">
      <c r="D149" s="35" t="str">
        <f>SUBSTITUTE("Sp.mat: 0.00%",".",IF(VALUE("1.2")=1.2,".",","),2)</f>
        <v>Sp.mat: 0.00%</v>
      </c>
      <c r="F149" s="35" t="str">
        <f>SUBSTITUTE("Sp.man: 0.00%",".",IF(VALUE("1.2")=1.2,".",","),2)</f>
        <v>Sp.man: 0.00%</v>
      </c>
      <c r="G149" s="35" t="str">
        <f>SUBSTITUTE("Sp.uti: 0.00%",".",IF(VALUE("1.2")=1.2,".",","),2)</f>
        <v>Sp.uti: 0.00%</v>
      </c>
    </row>
    <row r="150" spans="1:9" x14ac:dyDescent="0.25">
      <c r="A150" s="36" t="s">
        <v>71</v>
      </c>
      <c r="B150" s="8"/>
      <c r="C150" s="8"/>
      <c r="D150" s="8"/>
      <c r="E150" s="8"/>
      <c r="F150" s="8"/>
      <c r="G150" s="8"/>
    </row>
    <row r="151" spans="1:9" x14ac:dyDescent="0.25">
      <c r="A151" s="8"/>
      <c r="B151" s="8"/>
      <c r="C151" s="8"/>
      <c r="D151" s="8"/>
      <c r="E151" s="8"/>
      <c r="F151" s="8"/>
      <c r="G151" s="8"/>
    </row>
    <row r="152" spans="1:9" x14ac:dyDescent="0.25">
      <c r="A152" s="38" t="s">
        <v>27</v>
      </c>
      <c r="B152" s="39"/>
      <c r="C152" s="39"/>
      <c r="D152" s="39"/>
      <c r="E152" s="39"/>
      <c r="F152" s="39"/>
      <c r="G152" s="39"/>
      <c r="H152" s="40"/>
      <c r="I152" s="41"/>
    </row>
    <row r="153" spans="1:9" x14ac:dyDescent="0.25">
      <c r="B153" s="2">
        <v>26</v>
      </c>
      <c r="C153" s="3" t="s">
        <v>68</v>
      </c>
      <c r="D153" s="5" t="s">
        <v>66</v>
      </c>
      <c r="G153" s="6">
        <v>3.4</v>
      </c>
    </row>
    <row r="154" spans="1:9" x14ac:dyDescent="0.25">
      <c r="D154" s="35" t="str">
        <f>SUBSTITUTE("Sp.mat: 0.00%",".",IF(VALUE("1.2")=1.2,".",","),2)</f>
        <v>Sp.mat: 0.00%</v>
      </c>
      <c r="F154" s="35" t="str">
        <f>SUBSTITUTE("Sp.man: 0.00%",".",IF(VALUE("1.2")=1.2,".",","),2)</f>
        <v>Sp.man: 0.00%</v>
      </c>
      <c r="G154" s="35" t="str">
        <f>SUBSTITUTE("Sp.uti: 0.00%",".",IF(VALUE("1.2")=1.2,".",","),2)</f>
        <v>Sp.uti: 0.00%</v>
      </c>
    </row>
    <row r="155" spans="1:9" x14ac:dyDescent="0.25">
      <c r="A155" s="36" t="s">
        <v>69</v>
      </c>
      <c r="B155" s="8"/>
      <c r="C155" s="8"/>
      <c r="D155" s="8"/>
      <c r="E155" s="8"/>
      <c r="F155" s="8"/>
      <c r="G155" s="8"/>
    </row>
    <row r="156" spans="1:9" x14ac:dyDescent="0.25">
      <c r="A156" s="8"/>
      <c r="B156" s="8"/>
      <c r="C156" s="8"/>
      <c r="D156" s="8"/>
      <c r="E156" s="8"/>
      <c r="F156" s="8"/>
      <c r="G156" s="8"/>
    </row>
    <row r="157" spans="1:9" x14ac:dyDescent="0.25">
      <c r="A157" s="38" t="s">
        <v>27</v>
      </c>
      <c r="B157" s="39"/>
      <c r="C157" s="39"/>
      <c r="D157" s="39"/>
      <c r="E157" s="39"/>
      <c r="F157" s="39"/>
      <c r="G157" s="39"/>
      <c r="H157" s="40"/>
      <c r="I157" s="41"/>
    </row>
    <row r="158" spans="1:9" x14ac:dyDescent="0.25">
      <c r="B158" s="2">
        <v>27</v>
      </c>
      <c r="C158" s="3" t="s">
        <v>74</v>
      </c>
      <c r="D158" s="5" t="s">
        <v>66</v>
      </c>
      <c r="G158" s="6">
        <v>6.7</v>
      </c>
    </row>
    <row r="159" spans="1:9" x14ac:dyDescent="0.25">
      <c r="D159" s="35" t="str">
        <f>SUBSTITUTE("Sp.mat: 0.00%",".",IF(VALUE("1.2")=1.2,".",","),2)</f>
        <v>Sp.mat: 0.00%</v>
      </c>
      <c r="F159" s="35" t="str">
        <f>SUBSTITUTE("Sp.man: 0.00%",".",IF(VALUE("1.2")=1.2,".",","),2)</f>
        <v>Sp.man: 0.00%</v>
      </c>
      <c r="G159" s="35" t="str">
        <f>SUBSTITUTE("Sp.uti: 0.00%",".",IF(VALUE("1.2")=1.2,".",","),2)</f>
        <v>Sp.uti: 0.00%</v>
      </c>
    </row>
    <row r="160" spans="1:9" x14ac:dyDescent="0.25">
      <c r="A160" s="36" t="s">
        <v>75</v>
      </c>
      <c r="B160" s="8"/>
      <c r="C160" s="8"/>
      <c r="D160" s="8"/>
      <c r="E160" s="8"/>
      <c r="F160" s="8"/>
      <c r="G160" s="8"/>
    </row>
    <row r="161" spans="1:19" x14ac:dyDescent="0.25">
      <c r="A161" s="8"/>
      <c r="B161" s="8"/>
      <c r="C161" s="8"/>
      <c r="D161" s="8"/>
      <c r="E161" s="8"/>
      <c r="F161" s="8"/>
      <c r="G161" s="8"/>
    </row>
    <row r="162" spans="1:19" x14ac:dyDescent="0.25">
      <c r="A162" s="38" t="s">
        <v>27</v>
      </c>
      <c r="B162" s="39"/>
      <c r="C162" s="39"/>
      <c r="D162" s="39"/>
      <c r="E162" s="39"/>
      <c r="F162" s="39"/>
      <c r="G162" s="39"/>
      <c r="H162" s="40"/>
      <c r="I162" s="41"/>
    </row>
    <row r="163" spans="1:19" x14ac:dyDescent="0.25">
      <c r="B163" s="48" t="s">
        <v>76</v>
      </c>
      <c r="E163" s="4">
        <f>SUMIF(J13:J162,"1",I13:I162)</f>
        <v>0</v>
      </c>
      <c r="F163" s="4">
        <f>SUMIF(J13:J162,"2",I13:I162)</f>
        <v>0</v>
      </c>
      <c r="G163" s="4">
        <f>SUMIF(J13:J162,"3",I13:I162)</f>
        <v>0</v>
      </c>
      <c r="H163" s="4">
        <f>SUMIF(J13:J162,"4",I13:I162)</f>
        <v>0</v>
      </c>
      <c r="I163" s="4">
        <f>SUMIF(J13:J162,"5",I13:I162)</f>
        <v>0</v>
      </c>
      <c r="K163" s="4">
        <f>SUMIF(J13:J162,"3",K13:K162)</f>
        <v>0</v>
      </c>
      <c r="L163" s="4">
        <f>SUMIF(J13:J162,"3",L13:L162)</f>
        <v>0</v>
      </c>
      <c r="M163" s="4">
        <f>SUMIF(J13:J162,"3",M13:M162)</f>
        <v>0</v>
      </c>
      <c r="N163" s="4">
        <f>SUMIF(J13:J162,"4",N13:N162)</f>
        <v>0</v>
      </c>
      <c r="O163" s="4">
        <f>SUMIF(J13:J162,"4",O13:O162)</f>
        <v>0</v>
      </c>
      <c r="P163" s="4">
        <f>SUMIF(J13:J162,"4",P13:P162)</f>
        <v>0</v>
      </c>
      <c r="Q163" s="4">
        <f>SUMIF(J13:J162,"4",Q13:Q162)</f>
        <v>0</v>
      </c>
      <c r="R163" s="4">
        <f>SUMIF(J13:J162,"4",R13:R162)</f>
        <v>0</v>
      </c>
      <c r="S163" s="4">
        <f>SUMIF(J13:J162,"4",S13:S162)</f>
        <v>0</v>
      </c>
    </row>
    <row r="164" spans="1:19" hidden="1" x14ac:dyDescent="0.25">
      <c r="B164" s="48" t="s">
        <v>77</v>
      </c>
    </row>
    <row r="165" spans="1:19" hidden="1" x14ac:dyDescent="0.25">
      <c r="B165" s="48" t="s">
        <v>78</v>
      </c>
      <c r="G165" s="4">
        <f>$K$163*1</f>
        <v>0</v>
      </c>
    </row>
    <row r="166" spans="1:19" hidden="1" x14ac:dyDescent="0.25">
      <c r="B166" s="48" t="s">
        <v>79</v>
      </c>
      <c r="G166" s="4">
        <f>$L$163*1</f>
        <v>0</v>
      </c>
    </row>
    <row r="167" spans="1:19" hidden="1" x14ac:dyDescent="0.25">
      <c r="B167" s="48" t="s">
        <v>80</v>
      </c>
      <c r="G167" s="4">
        <f>G163-G165-G166</f>
        <v>0</v>
      </c>
    </row>
    <row r="168" spans="1:19" hidden="1" x14ac:dyDescent="0.25">
      <c r="B168" s="48" t="s">
        <v>81</v>
      </c>
      <c r="E168" s="4">
        <f>IF("G"="Nu",0*1,0)</f>
        <v>0</v>
      </c>
      <c r="I168" s="4">
        <f>E168</f>
        <v>0</v>
      </c>
    </row>
    <row r="169" spans="1:19" hidden="1" x14ac:dyDescent="0.25">
      <c r="B169" s="48" t="s">
        <v>82</v>
      </c>
      <c r="D169" s="49" t="str">
        <f>CONCATENATE(TEXT(0,REPLACE("#.####",2,1,"."))," x")</f>
        <v>. x</v>
      </c>
      <c r="E169" s="4">
        <f>IF("G"="Nu",0*1,0)</f>
        <v>0</v>
      </c>
      <c r="I169" s="4">
        <f>E169*0</f>
        <v>0</v>
      </c>
    </row>
    <row r="170" spans="1:19" x14ac:dyDescent="0.25">
      <c r="B170" s="48" t="s">
        <v>83</v>
      </c>
      <c r="E170" s="4">
        <f>0</f>
        <v>0</v>
      </c>
      <c r="F170" s="4">
        <f>0</f>
        <v>0</v>
      </c>
      <c r="G170" s="4">
        <f>0</f>
        <v>0</v>
      </c>
      <c r="H170" s="4">
        <f>IF(H163=0,1,H181/H163)</f>
        <v>1</v>
      </c>
    </row>
    <row r="171" spans="1:19" x14ac:dyDescent="0.25">
      <c r="B171" s="50" t="s">
        <v>84</v>
      </c>
      <c r="C171" s="51"/>
      <c r="D171" s="52"/>
      <c r="E171" s="53"/>
      <c r="F171" s="53"/>
      <c r="G171" s="54"/>
      <c r="H171" s="37"/>
      <c r="I171" s="55"/>
    </row>
    <row r="172" spans="1:19" hidden="1" x14ac:dyDescent="0.25">
      <c r="B172" s="56" t="str">
        <f>CONCATENATE("  ","Impozit manopera        ")</f>
        <v xml:space="preserve">  Impozit manopera        </v>
      </c>
      <c r="D172" s="49">
        <f>0</f>
        <v>0</v>
      </c>
      <c r="F172" s="4">
        <f>F163*F170*D172</f>
        <v>0</v>
      </c>
      <c r="I172" s="57">
        <f>F172</f>
        <v>0</v>
      </c>
    </row>
    <row r="173" spans="1:19" x14ac:dyDescent="0.25">
      <c r="B173" s="56" t="str">
        <f>CONCATENATE("  ","C.A.S.                  ")</f>
        <v xml:space="preserve">  C.A.S.                  </v>
      </c>
      <c r="D173" s="49">
        <f>0</f>
        <v>0</v>
      </c>
      <c r="F173" s="4">
        <f>(F163*F170+F172)*D173</f>
        <v>0</v>
      </c>
      <c r="I173" s="4">
        <f>F173</f>
        <v>0</v>
      </c>
    </row>
    <row r="174" spans="1:19" x14ac:dyDescent="0.25">
      <c r="B174" s="56" t="str">
        <f>CONCATENATE("  ","C.A.S.S.                ")</f>
        <v xml:space="preserve">  C.A.S.S.                </v>
      </c>
      <c r="D174" s="49">
        <f>0</f>
        <v>0</v>
      </c>
      <c r="F174" s="4">
        <f>(F163*F170+F172)*D174</f>
        <v>0</v>
      </c>
      <c r="I174" s="4">
        <f>F174</f>
        <v>0</v>
      </c>
    </row>
    <row r="175" spans="1:19" x14ac:dyDescent="0.25">
      <c r="B175" s="56" t="str">
        <f>CONCATENATE("  ","Aj.somaj                ")</f>
        <v xml:space="preserve">  Aj.somaj                </v>
      </c>
      <c r="D175" s="49">
        <f>0</f>
        <v>0</v>
      </c>
      <c r="F175" s="4">
        <f>(F163*F170+F172)*D175</f>
        <v>0</v>
      </c>
      <c r="I175" s="4">
        <f>F175</f>
        <v>0</v>
      </c>
    </row>
    <row r="176" spans="1:19" x14ac:dyDescent="0.25">
      <c r="B176" s="56" t="str">
        <f>CONCATENATE("  ","Acc. munca, boli profes.")</f>
        <v xml:space="preserve">  Acc. munca, boli profes.</v>
      </c>
      <c r="D176" s="49">
        <f>0</f>
        <v>0</v>
      </c>
      <c r="F176" s="4">
        <f>(F163*F170+F172)*D176</f>
        <v>0</v>
      </c>
      <c r="I176" s="4">
        <f>F176</f>
        <v>0</v>
      </c>
    </row>
    <row r="177" spans="1:9" x14ac:dyDescent="0.25">
      <c r="B177" s="56" t="str">
        <f>CONCATENATE("  ","Contr.Concedii Medicale ")</f>
        <v xml:space="preserve">  Contr.Concedii Medicale </v>
      </c>
      <c r="D177" s="49">
        <f>0</f>
        <v>0</v>
      </c>
      <c r="F177" s="4">
        <f>(F163*F170+F172)*D177</f>
        <v>0</v>
      </c>
      <c r="I177" s="4">
        <f>F177</f>
        <v>0</v>
      </c>
    </row>
    <row r="178" spans="1:9" x14ac:dyDescent="0.25">
      <c r="B178" s="56" t="str">
        <f>CONCATENATE("  ","Comision ITM            ")</f>
        <v xml:space="preserve">  Comision ITM            </v>
      </c>
      <c r="D178" s="49">
        <f>0</f>
        <v>0</v>
      </c>
      <c r="F178" s="4">
        <f>(F163*F170+F172)*D178</f>
        <v>0</v>
      </c>
      <c r="I178" s="4">
        <f>F178</f>
        <v>0</v>
      </c>
    </row>
    <row r="179" spans="1:9" x14ac:dyDescent="0.25">
      <c r="B179" s="56" t="str">
        <f>CONCATENATE("  ","Fond garantare salarii  ")</f>
        <v xml:space="preserve">  Fond garantare salarii  </v>
      </c>
      <c r="D179" s="49">
        <f>0</f>
        <v>0</v>
      </c>
      <c r="F179" s="4">
        <f>(F163*F170+F172)*D179</f>
        <v>0</v>
      </c>
      <c r="I179" s="4">
        <f>F179</f>
        <v>0</v>
      </c>
    </row>
    <row r="180" spans="1:9" hidden="1" x14ac:dyDescent="0.25">
      <c r="B180" s="56" t="str">
        <f>CONCATENATE("  ","Chelt.tr.aprov.,depozit.")</f>
        <v xml:space="preserve">  Chelt.tr.aprov.,depozit.</v>
      </c>
      <c r="D180" s="49">
        <f>0</f>
        <v>0</v>
      </c>
      <c r="E180" s="4">
        <f>(E163+I168+I169)*E170*D180</f>
        <v>0</v>
      </c>
      <c r="I180" s="4">
        <f>E180</f>
        <v>0</v>
      </c>
    </row>
    <row r="181" spans="1:9" x14ac:dyDescent="0.25">
      <c r="B181" s="50" t="s">
        <v>85</v>
      </c>
      <c r="C181" s="51"/>
      <c r="D181" s="52"/>
      <c r="E181" s="55">
        <f>(E163+I168+I169)*E170+E180</f>
        <v>0</v>
      </c>
      <c r="F181" s="55">
        <f>F163*F170+F172+F173+F174+F175+F176+F177+F178+F179</f>
        <v>0</v>
      </c>
      <c r="G181" s="55">
        <f>G163*G170</f>
        <v>0</v>
      </c>
      <c r="H181" s="55">
        <f>($N$163*0+$O$163*0+$P$163*0)*1</f>
        <v>0</v>
      </c>
      <c r="I181" s="55">
        <f>SUM(E181:H181)</f>
        <v>0</v>
      </c>
    </row>
    <row r="182" spans="1:9" x14ac:dyDescent="0.25">
      <c r="B182" s="50" t="s">
        <v>86</v>
      </c>
      <c r="C182" s="51"/>
      <c r="D182" s="58">
        <f>0</f>
        <v>0</v>
      </c>
      <c r="E182" s="53" t="s">
        <v>87</v>
      </c>
      <c r="F182" s="53"/>
      <c r="G182" s="54"/>
      <c r="H182" s="37"/>
      <c r="I182" s="55">
        <f>I181*D182</f>
        <v>0</v>
      </c>
    </row>
    <row r="183" spans="1:9" x14ac:dyDescent="0.25">
      <c r="B183" s="50" t="s">
        <v>88</v>
      </c>
      <c r="C183" s="51"/>
      <c r="D183" s="58">
        <f>0</f>
        <v>0</v>
      </c>
      <c r="E183" s="53" t="s">
        <v>89</v>
      </c>
      <c r="F183" s="53"/>
      <c r="G183" s="54"/>
      <c r="H183" s="37"/>
      <c r="I183" s="55">
        <f>(I181+I182)*D183</f>
        <v>0</v>
      </c>
    </row>
    <row r="184" spans="1:9" hidden="1" x14ac:dyDescent="0.25">
      <c r="B184" s="48" t="s">
        <v>81</v>
      </c>
      <c r="D184" s="53" t="str">
        <f>CONCATENATE(TEXT(0,REPLACE("#.####",2,1,"."))," x")</f>
        <v>. x</v>
      </c>
      <c r="E184" s="4">
        <f>IF("G"="Nu",0*1,0)</f>
        <v>0</v>
      </c>
      <c r="I184" s="4">
        <f>E184*0</f>
        <v>0</v>
      </c>
    </row>
    <row r="185" spans="1:9" hidden="1" x14ac:dyDescent="0.25">
      <c r="B185" s="48" t="s">
        <v>82</v>
      </c>
      <c r="D185" s="49" t="str">
        <f>CONCATENATE(TEXT(0,REPLACE("#.####",2,1,"."))," x ",TEXT(0,REPLACE("#.####",2,1,"."))," x")</f>
        <v>. x . x</v>
      </c>
      <c r="E185" s="4">
        <f>IF("G"="Nu",0*1,0)</f>
        <v>0</v>
      </c>
      <c r="I185" s="4">
        <f>E185*0*0</f>
        <v>0</v>
      </c>
    </row>
    <row r="186" spans="1:9" x14ac:dyDescent="0.25">
      <c r="B186" s="50" t="s">
        <v>90</v>
      </c>
      <c r="C186" s="51"/>
      <c r="D186" s="60" t="s">
        <v>91</v>
      </c>
      <c r="E186" s="53"/>
      <c r="F186" s="53"/>
      <c r="G186" s="54"/>
      <c r="H186" s="37"/>
      <c r="I186" s="55">
        <f>I181+I182+I183+I184+I185</f>
        <v>0</v>
      </c>
    </row>
    <row r="187" spans="1:9" x14ac:dyDescent="0.25">
      <c r="B187" s="59"/>
      <c r="C187" s="51"/>
      <c r="D187" s="52"/>
      <c r="E187" s="53"/>
      <c r="F187" s="53"/>
      <c r="G187" s="54"/>
      <c r="H187" s="37"/>
      <c r="I187" s="55"/>
    </row>
    <row r="189" spans="1:9" x14ac:dyDescent="0.25">
      <c r="A189" s="62" t="s">
        <v>314</v>
      </c>
    </row>
    <row r="190" spans="1:9" x14ac:dyDescent="0.25">
      <c r="A190" s="62" t="s">
        <v>315</v>
      </c>
    </row>
  </sheetData>
  <mergeCells count="74">
    <mergeCell ref="A160:G161"/>
    <mergeCell ref="A162:G162"/>
    <mergeCell ref="A145:G146"/>
    <mergeCell ref="A147:G147"/>
    <mergeCell ref="A150:G151"/>
    <mergeCell ref="A152:G152"/>
    <mergeCell ref="A155:G156"/>
    <mergeCell ref="A157:G157"/>
    <mergeCell ref="A131:I131"/>
    <mergeCell ref="A134:G135"/>
    <mergeCell ref="A136:G136"/>
    <mergeCell ref="A137:I137"/>
    <mergeCell ref="A140:G141"/>
    <mergeCell ref="A142:G142"/>
    <mergeCell ref="A118:G119"/>
    <mergeCell ref="A120:G120"/>
    <mergeCell ref="A123:G124"/>
    <mergeCell ref="A125:G125"/>
    <mergeCell ref="A128:G129"/>
    <mergeCell ref="A130:G130"/>
    <mergeCell ref="A106:G107"/>
    <mergeCell ref="A108:G108"/>
    <mergeCell ref="A111:G112"/>
    <mergeCell ref="A113:G113"/>
    <mergeCell ref="A114:I114"/>
    <mergeCell ref="A115:I115"/>
    <mergeCell ref="A92:G92"/>
    <mergeCell ref="A95:G96"/>
    <mergeCell ref="A97:G97"/>
    <mergeCell ref="A98:I98"/>
    <mergeCell ref="A101:G102"/>
    <mergeCell ref="A103:G103"/>
    <mergeCell ref="A80:G80"/>
    <mergeCell ref="A81:I81"/>
    <mergeCell ref="A84:G85"/>
    <mergeCell ref="A86:G86"/>
    <mergeCell ref="A87:I87"/>
    <mergeCell ref="A90:G91"/>
    <mergeCell ref="A68:G68"/>
    <mergeCell ref="A69:I69"/>
    <mergeCell ref="A72:G73"/>
    <mergeCell ref="A74:G74"/>
    <mergeCell ref="A75:I75"/>
    <mergeCell ref="A78:G79"/>
    <mergeCell ref="A56:G56"/>
    <mergeCell ref="A57:I57"/>
    <mergeCell ref="A60:G61"/>
    <mergeCell ref="A62:G62"/>
    <mergeCell ref="A63:I63"/>
    <mergeCell ref="A66:G67"/>
    <mergeCell ref="A43:G44"/>
    <mergeCell ref="A45:G45"/>
    <mergeCell ref="A46:I46"/>
    <mergeCell ref="A49:G50"/>
    <mergeCell ref="A51:G51"/>
    <mergeCell ref="A54:G55"/>
    <mergeCell ref="A31:G32"/>
    <mergeCell ref="A33:G33"/>
    <mergeCell ref="A34:I34"/>
    <mergeCell ref="A37:G38"/>
    <mergeCell ref="A39:G39"/>
    <mergeCell ref="A40:I40"/>
    <mergeCell ref="A17:G17"/>
    <mergeCell ref="A20:G21"/>
    <mergeCell ref="A22:G22"/>
    <mergeCell ref="A25:G26"/>
    <mergeCell ref="A27:G27"/>
    <mergeCell ref="A28:I28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4" manualBreakCount="4">
    <brk id="46" max="16383" man="1"/>
    <brk id="87" max="16383" man="1"/>
    <brk id="131" max="16383" man="1"/>
    <brk id="18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9"/>
  <sheetViews>
    <sheetView topLeftCell="A93" workbookViewId="0">
      <selection activeCell="T126" sqref="T12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157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158</v>
      </c>
      <c r="D13" s="30" t="s">
        <v>134</v>
      </c>
      <c r="E13" s="31"/>
      <c r="F13" s="31"/>
      <c r="G13" s="32">
        <v>25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159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160</v>
      </c>
      <c r="D18" s="5" t="s">
        <v>134</v>
      </c>
      <c r="G18" s="6">
        <v>10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161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42" t="s">
        <v>27</v>
      </c>
      <c r="B22" s="43"/>
      <c r="C22" s="43"/>
      <c r="D22" s="43"/>
      <c r="E22" s="43"/>
      <c r="F22" s="43"/>
      <c r="G22" s="43"/>
      <c r="H22" s="44"/>
      <c r="I22" s="45"/>
    </row>
    <row r="23" spans="1:9" x14ac:dyDescent="0.25">
      <c r="A23" s="47" t="s">
        <v>162</v>
      </c>
      <c r="B23" s="47"/>
      <c r="C23" s="47"/>
      <c r="D23" s="47"/>
      <c r="E23" s="47"/>
      <c r="F23" s="47"/>
      <c r="G23" s="47"/>
      <c r="H23" s="47"/>
      <c r="I23" s="47"/>
    </row>
    <row r="24" spans="1:9" x14ac:dyDescent="0.25">
      <c r="B24" s="2">
        <v>3</v>
      </c>
      <c r="C24" s="3" t="s">
        <v>163</v>
      </c>
      <c r="D24" s="5" t="s">
        <v>134</v>
      </c>
      <c r="G24" s="6">
        <v>14.6</v>
      </c>
    </row>
    <row r="25" spans="1:9" x14ac:dyDescent="0.25">
      <c r="D25" s="35" t="str">
        <f>SUBSTITUTE("Sp.mat: 0.00%",".",IF(VALUE("1.2")=1.2,".",","),2)</f>
        <v>Sp.mat: 0.00%</v>
      </c>
      <c r="F25" s="35" t="str">
        <f>SUBSTITUTE("Sp.man: 0.00%",".",IF(VALUE("1.2")=1.2,".",","),2)</f>
        <v>Sp.man: 0.00%</v>
      </c>
      <c r="G25" s="35" t="str">
        <f>SUBSTITUTE("Sp.uti: 0.00%",".",IF(VALUE("1.2")=1.2,".",","),2)</f>
        <v>Sp.uti: 0.00%</v>
      </c>
    </row>
    <row r="26" spans="1:9" x14ac:dyDescent="0.25">
      <c r="A26" s="36" t="s">
        <v>164</v>
      </c>
      <c r="B26" s="8"/>
      <c r="C26" s="8"/>
      <c r="D26" s="8"/>
      <c r="E26" s="8"/>
      <c r="F26" s="8"/>
      <c r="G26" s="8"/>
    </row>
    <row r="27" spans="1:9" x14ac:dyDescent="0.25">
      <c r="A27" s="8"/>
      <c r="B27" s="8"/>
      <c r="C27" s="8"/>
      <c r="D27" s="8"/>
      <c r="E27" s="8"/>
      <c r="F27" s="8"/>
      <c r="G27" s="8"/>
    </row>
    <row r="28" spans="1:9" x14ac:dyDescent="0.25">
      <c r="A28" s="42" t="s">
        <v>27</v>
      </c>
      <c r="B28" s="43"/>
      <c r="C28" s="43"/>
      <c r="D28" s="43"/>
      <c r="E28" s="43"/>
      <c r="F28" s="43"/>
      <c r="G28" s="43"/>
      <c r="H28" s="44"/>
      <c r="I28" s="45"/>
    </row>
    <row r="29" spans="1:9" x14ac:dyDescent="0.25">
      <c r="A29" s="47" t="s">
        <v>165</v>
      </c>
      <c r="B29" s="47"/>
      <c r="C29" s="47"/>
      <c r="D29" s="47"/>
      <c r="E29" s="47"/>
      <c r="F29" s="47"/>
      <c r="G29" s="47"/>
      <c r="H29" s="47"/>
      <c r="I29" s="47"/>
    </row>
    <row r="30" spans="1:9" x14ac:dyDescent="0.25">
      <c r="B30" s="2">
        <v>4</v>
      </c>
      <c r="C30" s="3" t="s">
        <v>166</v>
      </c>
      <c r="D30" s="5" t="s">
        <v>153</v>
      </c>
      <c r="G30" s="6">
        <v>2</v>
      </c>
    </row>
    <row r="31" spans="1:9" x14ac:dyDescent="0.25">
      <c r="D31" s="35" t="str">
        <f>SUBSTITUTE("Sp.mat: 0.00%",".",IF(VALUE("1.2")=1.2,".",","),2)</f>
        <v>Sp.mat: 0.00%</v>
      </c>
      <c r="F31" s="35" t="str">
        <f>SUBSTITUTE("Sp.man: 0.00%",".",IF(VALUE("1.2")=1.2,".",","),2)</f>
        <v>Sp.man: 0.00%</v>
      </c>
      <c r="G31" s="35" t="str">
        <f>SUBSTITUTE("Sp.uti: 0.00%",".",IF(VALUE("1.2")=1.2,".",","),2)</f>
        <v>Sp.uti: 0.00%</v>
      </c>
    </row>
    <row r="32" spans="1:9" x14ac:dyDescent="0.25">
      <c r="A32" s="36" t="s">
        <v>167</v>
      </c>
      <c r="B32" s="8"/>
      <c r="C32" s="8"/>
      <c r="D32" s="8"/>
      <c r="E32" s="8"/>
      <c r="F32" s="8"/>
      <c r="G32" s="8"/>
    </row>
    <row r="33" spans="1:9" x14ac:dyDescent="0.25">
      <c r="A33" s="8"/>
      <c r="B33" s="8"/>
      <c r="C33" s="8"/>
      <c r="D33" s="8"/>
      <c r="E33" s="8"/>
      <c r="F33" s="8"/>
      <c r="G33" s="8"/>
    </row>
    <row r="34" spans="1:9" x14ac:dyDescent="0.25">
      <c r="A34" s="42" t="s">
        <v>27</v>
      </c>
      <c r="B34" s="43"/>
      <c r="C34" s="43"/>
      <c r="D34" s="43"/>
      <c r="E34" s="43"/>
      <c r="F34" s="43"/>
      <c r="G34" s="43"/>
      <c r="H34" s="44"/>
      <c r="I34" s="45"/>
    </row>
    <row r="35" spans="1:9" x14ac:dyDescent="0.25">
      <c r="A35" s="47" t="s">
        <v>168</v>
      </c>
      <c r="B35" s="47"/>
      <c r="C35" s="47"/>
      <c r="D35" s="47"/>
      <c r="E35" s="47"/>
      <c r="F35" s="47"/>
      <c r="G35" s="47"/>
      <c r="H35" s="47"/>
      <c r="I35" s="47"/>
    </row>
    <row r="36" spans="1:9" x14ac:dyDescent="0.25">
      <c r="B36" s="2">
        <v>5</v>
      </c>
      <c r="C36" s="3" t="s">
        <v>169</v>
      </c>
      <c r="D36" s="5" t="s">
        <v>153</v>
      </c>
      <c r="G36" s="6">
        <v>5</v>
      </c>
    </row>
    <row r="37" spans="1:9" x14ac:dyDescent="0.25">
      <c r="D37" s="35" t="str">
        <f>SUBSTITUTE("Sp.mat: 0.00%",".",IF(VALUE("1.2")=1.2,".",","),2)</f>
        <v>Sp.mat: 0.00%</v>
      </c>
      <c r="F37" s="35" t="str">
        <f>SUBSTITUTE("Sp.man: 0.00%",".",IF(VALUE("1.2")=1.2,".",","),2)</f>
        <v>Sp.man: 0.00%</v>
      </c>
      <c r="G37" s="35" t="str">
        <f>SUBSTITUTE("Sp.uti: 0.00%",".",IF(VALUE("1.2")=1.2,".",","),2)</f>
        <v>Sp.uti: 0.00%</v>
      </c>
    </row>
    <row r="38" spans="1:9" x14ac:dyDescent="0.25">
      <c r="A38" s="36" t="s">
        <v>170</v>
      </c>
      <c r="B38" s="8"/>
      <c r="C38" s="8"/>
      <c r="D38" s="8"/>
      <c r="E38" s="8"/>
      <c r="F38" s="8"/>
      <c r="G38" s="8"/>
    </row>
    <row r="39" spans="1:9" x14ac:dyDescent="0.25">
      <c r="A39" s="8"/>
      <c r="B39" s="8"/>
      <c r="C39" s="8"/>
      <c r="D39" s="8"/>
      <c r="E39" s="8"/>
      <c r="F39" s="8"/>
      <c r="G39" s="8"/>
    </row>
    <row r="40" spans="1:9" x14ac:dyDescent="0.25">
      <c r="A40" s="42" t="s">
        <v>27</v>
      </c>
      <c r="B40" s="43"/>
      <c r="C40" s="43"/>
      <c r="D40" s="43"/>
      <c r="E40" s="43"/>
      <c r="F40" s="43"/>
      <c r="G40" s="43"/>
      <c r="H40" s="44"/>
      <c r="I40" s="45"/>
    </row>
    <row r="41" spans="1:9" x14ac:dyDescent="0.25">
      <c r="A41" s="47" t="s">
        <v>171</v>
      </c>
      <c r="B41" s="47"/>
      <c r="C41" s="47"/>
      <c r="D41" s="47"/>
      <c r="E41" s="47"/>
      <c r="F41" s="47"/>
      <c r="G41" s="47"/>
      <c r="H41" s="47"/>
      <c r="I41" s="47"/>
    </row>
    <row r="42" spans="1:9" x14ac:dyDescent="0.25">
      <c r="B42" s="2">
        <v>6</v>
      </c>
      <c r="C42" s="3" t="s">
        <v>172</v>
      </c>
      <c r="D42" s="5" t="s">
        <v>153</v>
      </c>
      <c r="G42" s="6">
        <v>12</v>
      </c>
    </row>
    <row r="43" spans="1:9" x14ac:dyDescent="0.25">
      <c r="D43" s="35" t="str">
        <f>SUBSTITUTE("Sp.mat: 0.00%",".",IF(VALUE("1.2")=1.2,".",","),2)</f>
        <v>Sp.mat: 0.00%</v>
      </c>
      <c r="F43" s="35" t="str">
        <f>SUBSTITUTE("Sp.man: 0.00%",".",IF(VALUE("1.2")=1.2,".",","),2)</f>
        <v>Sp.man: 0.00%</v>
      </c>
      <c r="G43" s="35" t="str">
        <f>SUBSTITUTE("Sp.uti: 0.00%",".",IF(VALUE("1.2")=1.2,".",","),2)</f>
        <v>Sp.uti: 0.00%</v>
      </c>
    </row>
    <row r="44" spans="1:9" x14ac:dyDescent="0.25">
      <c r="A44" s="36" t="s">
        <v>173</v>
      </c>
      <c r="B44" s="8"/>
      <c r="C44" s="8"/>
      <c r="D44" s="8"/>
      <c r="E44" s="8"/>
      <c r="F44" s="8"/>
      <c r="G44" s="8"/>
    </row>
    <row r="45" spans="1:9" x14ac:dyDescent="0.25">
      <c r="A45" s="8"/>
      <c r="B45" s="8"/>
      <c r="C45" s="8"/>
      <c r="D45" s="8"/>
      <c r="E45" s="8"/>
      <c r="F45" s="8"/>
      <c r="G45" s="8"/>
    </row>
    <row r="46" spans="1:9" x14ac:dyDescent="0.25">
      <c r="A46" s="38" t="s">
        <v>27</v>
      </c>
      <c r="B46" s="39"/>
      <c r="C46" s="39"/>
      <c r="D46" s="39"/>
      <c r="E46" s="39"/>
      <c r="F46" s="39"/>
      <c r="G46" s="39"/>
      <c r="H46" s="40"/>
      <c r="I46" s="41"/>
    </row>
    <row r="47" spans="1:9" x14ac:dyDescent="0.25">
      <c r="B47" s="2">
        <v>7</v>
      </c>
      <c r="C47" s="3" t="s">
        <v>174</v>
      </c>
      <c r="D47" s="5" t="s">
        <v>153</v>
      </c>
      <c r="G47" s="6">
        <v>2</v>
      </c>
    </row>
    <row r="48" spans="1:9" x14ac:dyDescent="0.25">
      <c r="D48" s="35" t="str">
        <f>SUBSTITUTE("Sp.mat: 0.00%",".",IF(VALUE("1.2")=1.2,".",","),2)</f>
        <v>Sp.mat: 0.00%</v>
      </c>
      <c r="F48" s="35" t="str">
        <f>SUBSTITUTE("Sp.man: 0.00%",".",IF(VALUE("1.2")=1.2,".",","),2)</f>
        <v>Sp.man: 0.00%</v>
      </c>
      <c r="G48" s="35" t="str">
        <f>SUBSTITUTE("Sp.uti: 0.00%",".",IF(VALUE("1.2")=1.2,".",","),2)</f>
        <v>Sp.uti: 0.00%</v>
      </c>
    </row>
    <row r="49" spans="1:9" x14ac:dyDescent="0.25">
      <c r="A49" s="36" t="s">
        <v>175</v>
      </c>
      <c r="B49" s="8"/>
      <c r="C49" s="8"/>
      <c r="D49" s="8"/>
      <c r="E49" s="8"/>
      <c r="F49" s="8"/>
      <c r="G49" s="8"/>
    </row>
    <row r="50" spans="1:9" x14ac:dyDescent="0.25">
      <c r="A50" s="8"/>
      <c r="B50" s="8"/>
      <c r="C50" s="8"/>
      <c r="D50" s="8"/>
      <c r="E50" s="8"/>
      <c r="F50" s="8"/>
      <c r="G50" s="8"/>
    </row>
    <row r="51" spans="1:9" x14ac:dyDescent="0.25">
      <c r="A51" s="38" t="s">
        <v>27</v>
      </c>
      <c r="B51" s="39"/>
      <c r="C51" s="39"/>
      <c r="D51" s="39"/>
      <c r="E51" s="39"/>
      <c r="F51" s="39"/>
      <c r="G51" s="39"/>
      <c r="H51" s="40"/>
      <c r="I51" s="41"/>
    </row>
    <row r="52" spans="1:9" x14ac:dyDescent="0.25">
      <c r="B52" s="2">
        <v>8</v>
      </c>
      <c r="C52" s="3" t="s">
        <v>176</v>
      </c>
      <c r="D52" s="5" t="s">
        <v>153</v>
      </c>
      <c r="G52" s="6">
        <v>2</v>
      </c>
    </row>
    <row r="53" spans="1:9" x14ac:dyDescent="0.25">
      <c r="D53" s="35" t="str">
        <f>SUBSTITUTE("Sp.mat: 0.00%",".",IF(VALUE("1.2")=1.2,".",","),2)</f>
        <v>Sp.mat: 0.00%</v>
      </c>
      <c r="F53" s="35" t="str">
        <f>SUBSTITUTE("Sp.man: 0.00%",".",IF(VALUE("1.2")=1.2,".",","),2)</f>
        <v>Sp.man: 0.00%</v>
      </c>
      <c r="G53" s="35" t="str">
        <f>SUBSTITUTE("Sp.uti: 0.00%",".",IF(VALUE("1.2")=1.2,".",","),2)</f>
        <v>Sp.uti: 0.00%</v>
      </c>
    </row>
    <row r="54" spans="1:9" x14ac:dyDescent="0.25">
      <c r="A54" s="36" t="s">
        <v>177</v>
      </c>
      <c r="B54" s="8"/>
      <c r="C54" s="8"/>
      <c r="D54" s="8"/>
      <c r="E54" s="8"/>
      <c r="F54" s="8"/>
      <c r="G54" s="8"/>
    </row>
    <row r="55" spans="1:9" x14ac:dyDescent="0.25">
      <c r="A55" s="8"/>
      <c r="B55" s="8"/>
      <c r="C55" s="8"/>
      <c r="D55" s="8"/>
      <c r="E55" s="8"/>
      <c r="F55" s="8"/>
      <c r="G55" s="8"/>
    </row>
    <row r="56" spans="1:9" x14ac:dyDescent="0.25">
      <c r="A56" s="42" t="s">
        <v>27</v>
      </c>
      <c r="B56" s="43"/>
      <c r="C56" s="43"/>
      <c r="D56" s="43"/>
      <c r="E56" s="43"/>
      <c r="F56" s="43"/>
      <c r="G56" s="43"/>
      <c r="H56" s="44"/>
      <c r="I56" s="45"/>
    </row>
    <row r="57" spans="1:9" x14ac:dyDescent="0.25">
      <c r="A57" s="47" t="s">
        <v>178</v>
      </c>
      <c r="B57" s="47"/>
      <c r="C57" s="47"/>
      <c r="D57" s="47"/>
      <c r="E57" s="47"/>
      <c r="F57" s="47"/>
      <c r="G57" s="47"/>
      <c r="H57" s="47"/>
      <c r="I57" s="47"/>
    </row>
    <row r="58" spans="1:9" x14ac:dyDescent="0.25">
      <c r="B58" s="2">
        <v>16</v>
      </c>
      <c r="C58" s="3" t="s">
        <v>179</v>
      </c>
      <c r="D58" s="5" t="s">
        <v>153</v>
      </c>
      <c r="G58" s="6">
        <v>2</v>
      </c>
    </row>
    <row r="59" spans="1:9" x14ac:dyDescent="0.25">
      <c r="D59" s="35" t="str">
        <f>SUBSTITUTE("Sp.mat: 0.00%",".",IF(VALUE("1.2")=1.2,".",","),2)</f>
        <v>Sp.mat: 0.00%</v>
      </c>
      <c r="F59" s="35" t="str">
        <f>SUBSTITUTE("Sp.man: 0.00%",".",IF(VALUE("1.2")=1.2,".",","),2)</f>
        <v>Sp.man: 0.00%</v>
      </c>
      <c r="G59" s="35" t="str">
        <f>SUBSTITUTE("Sp.uti: 0.00%",".",IF(VALUE("1.2")=1.2,".",","),2)</f>
        <v>Sp.uti: 0.00%</v>
      </c>
    </row>
    <row r="60" spans="1:9" x14ac:dyDescent="0.25">
      <c r="A60" s="36" t="s">
        <v>180</v>
      </c>
      <c r="B60" s="8"/>
      <c r="C60" s="8"/>
      <c r="D60" s="8"/>
      <c r="E60" s="8"/>
      <c r="F60" s="8"/>
      <c r="G60" s="8"/>
    </row>
    <row r="61" spans="1:9" x14ac:dyDescent="0.25">
      <c r="A61" s="8"/>
      <c r="B61" s="8"/>
      <c r="C61" s="8"/>
      <c r="D61" s="8"/>
      <c r="E61" s="8"/>
      <c r="F61" s="8"/>
      <c r="G61" s="8"/>
    </row>
    <row r="62" spans="1:9" x14ac:dyDescent="0.25">
      <c r="A62" s="42" t="s">
        <v>27</v>
      </c>
      <c r="B62" s="43"/>
      <c r="C62" s="43"/>
      <c r="D62" s="43"/>
      <c r="E62" s="43"/>
      <c r="F62" s="43"/>
      <c r="G62" s="43"/>
      <c r="H62" s="44"/>
      <c r="I62" s="45"/>
    </row>
    <row r="63" spans="1:9" x14ac:dyDescent="0.25">
      <c r="A63" s="47" t="s">
        <v>181</v>
      </c>
      <c r="B63" s="47"/>
      <c r="C63" s="47"/>
      <c r="D63" s="47"/>
      <c r="E63" s="47"/>
      <c r="F63" s="47"/>
      <c r="G63" s="47"/>
      <c r="H63" s="47"/>
      <c r="I63" s="47"/>
    </row>
    <row r="64" spans="1:9" x14ac:dyDescent="0.25">
      <c r="B64" s="2">
        <v>20</v>
      </c>
      <c r="C64" s="3" t="s">
        <v>182</v>
      </c>
      <c r="D64" s="5" t="s">
        <v>153</v>
      </c>
      <c r="G64" s="6">
        <v>1</v>
      </c>
    </row>
    <row r="65" spans="1:9" x14ac:dyDescent="0.25">
      <c r="D65" s="35" t="str">
        <f>SUBSTITUTE("Sp.mat: 0.00%",".",IF(VALUE("1.2")=1.2,".",","),2)</f>
        <v>Sp.mat: 0.00%</v>
      </c>
      <c r="F65" s="35" t="str">
        <f>SUBSTITUTE("Sp.man: 0.00%",".",IF(VALUE("1.2")=1.2,".",","),2)</f>
        <v>Sp.man: 0.00%</v>
      </c>
      <c r="G65" s="35" t="str">
        <f>SUBSTITUTE("Sp.uti: 0.00%",".",IF(VALUE("1.2")=1.2,".",","),2)</f>
        <v>Sp.uti: 0.00%</v>
      </c>
    </row>
    <row r="66" spans="1:9" x14ac:dyDescent="0.25">
      <c r="A66" s="36" t="s">
        <v>183</v>
      </c>
      <c r="B66" s="8"/>
      <c r="C66" s="8"/>
      <c r="D66" s="8"/>
      <c r="E66" s="8"/>
      <c r="F66" s="8"/>
      <c r="G66" s="8"/>
    </row>
    <row r="67" spans="1:9" x14ac:dyDescent="0.25">
      <c r="A67" s="8"/>
      <c r="B67" s="8"/>
      <c r="C67" s="8"/>
      <c r="D67" s="8"/>
      <c r="E67" s="8"/>
      <c r="F67" s="8"/>
      <c r="G67" s="8"/>
    </row>
    <row r="68" spans="1:9" x14ac:dyDescent="0.25">
      <c r="A68" s="42" t="s">
        <v>184</v>
      </c>
      <c r="B68" s="43"/>
      <c r="C68" s="43"/>
      <c r="D68" s="43"/>
      <c r="E68" s="43"/>
      <c r="F68" s="43"/>
      <c r="G68" s="43"/>
      <c r="H68" s="44"/>
      <c r="I68" s="45"/>
    </row>
    <row r="69" spans="1:9" x14ac:dyDescent="0.25">
      <c r="A69" s="47" t="s">
        <v>185</v>
      </c>
      <c r="B69" s="47"/>
      <c r="C69" s="47"/>
      <c r="D69" s="47"/>
      <c r="E69" s="47"/>
      <c r="F69" s="47"/>
      <c r="G69" s="47"/>
      <c r="H69" s="47"/>
      <c r="I69" s="47"/>
    </row>
    <row r="70" spans="1:9" x14ac:dyDescent="0.25">
      <c r="B70" s="2">
        <v>21</v>
      </c>
      <c r="C70" s="3" t="s">
        <v>186</v>
      </c>
      <c r="D70" s="5" t="s">
        <v>153</v>
      </c>
      <c r="G70" s="6">
        <v>1</v>
      </c>
    </row>
    <row r="71" spans="1:9" x14ac:dyDescent="0.25">
      <c r="D71" s="35" t="str">
        <f>SUBSTITUTE("Sp.mat: 0.00%",".",IF(VALUE("1.2")=1.2,".",","),2)</f>
        <v>Sp.mat: 0.00%</v>
      </c>
      <c r="F71" s="35" t="str">
        <f>SUBSTITUTE("Sp.man: 0.00%",".",IF(VALUE("1.2")=1.2,".",","),2)</f>
        <v>Sp.man: 0.00%</v>
      </c>
      <c r="G71" s="35" t="str">
        <f>SUBSTITUTE("Sp.uti: 0.00%",".",IF(VALUE("1.2")=1.2,".",","),2)</f>
        <v>Sp.uti: 0.00%</v>
      </c>
    </row>
    <row r="72" spans="1:9" x14ac:dyDescent="0.25">
      <c r="A72" s="36" t="s">
        <v>187</v>
      </c>
      <c r="B72" s="8"/>
      <c r="C72" s="8"/>
      <c r="D72" s="8"/>
      <c r="E72" s="8"/>
      <c r="F72" s="8"/>
      <c r="G72" s="8"/>
    </row>
    <row r="73" spans="1:9" x14ac:dyDescent="0.25">
      <c r="A73" s="8"/>
      <c r="B73" s="8"/>
      <c r="C73" s="8"/>
      <c r="D73" s="8"/>
      <c r="E73" s="8"/>
      <c r="F73" s="8"/>
      <c r="G73" s="8"/>
    </row>
    <row r="74" spans="1:9" x14ac:dyDescent="0.25">
      <c r="A74" s="38" t="s">
        <v>27</v>
      </c>
      <c r="B74" s="39"/>
      <c r="C74" s="39"/>
      <c r="D74" s="39"/>
      <c r="E74" s="39"/>
      <c r="F74" s="39"/>
      <c r="G74" s="39"/>
      <c r="H74" s="40"/>
      <c r="I74" s="41"/>
    </row>
    <row r="75" spans="1:9" x14ac:dyDescent="0.25">
      <c r="B75" s="2">
        <v>22</v>
      </c>
      <c r="C75" s="3" t="s">
        <v>188</v>
      </c>
      <c r="D75" s="5" t="s">
        <v>153</v>
      </c>
      <c r="G75" s="6">
        <v>2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189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38" t="s">
        <v>27</v>
      </c>
      <c r="B79" s="39"/>
      <c r="C79" s="39"/>
      <c r="D79" s="39"/>
      <c r="E79" s="39"/>
      <c r="F79" s="39"/>
      <c r="G79" s="39"/>
      <c r="H79" s="40"/>
      <c r="I79" s="41"/>
    </row>
    <row r="80" spans="1:9" x14ac:dyDescent="0.25">
      <c r="B80" s="2">
        <v>23</v>
      </c>
      <c r="C80" s="3" t="s">
        <v>190</v>
      </c>
      <c r="D80" s="5" t="s">
        <v>34</v>
      </c>
      <c r="G80" s="6">
        <v>1.2</v>
      </c>
    </row>
    <row r="81" spans="1:9" x14ac:dyDescent="0.25">
      <c r="D81" s="35" t="str">
        <f>SUBSTITUTE("Sp.mat: 0.00%",".",IF(VALUE("1.2")=1.2,".",","),2)</f>
        <v>Sp.mat: 0.00%</v>
      </c>
      <c r="F81" s="35" t="str">
        <f>SUBSTITUTE("Sp.man: 0.00%",".",IF(VALUE("1.2")=1.2,".",","),2)</f>
        <v>Sp.man: 0.00%</v>
      </c>
      <c r="G81" s="35" t="str">
        <f>SUBSTITUTE("Sp.uti: 0.00%",".",IF(VALUE("1.2")=1.2,".",","),2)</f>
        <v>Sp.uti: 0.00%</v>
      </c>
    </row>
    <row r="82" spans="1:9" x14ac:dyDescent="0.25">
      <c r="A82" s="36" t="s">
        <v>191</v>
      </c>
      <c r="B82" s="8"/>
      <c r="C82" s="8"/>
      <c r="D82" s="8"/>
      <c r="E82" s="8"/>
      <c r="F82" s="8"/>
      <c r="G82" s="8"/>
    </row>
    <row r="83" spans="1:9" x14ac:dyDescent="0.25">
      <c r="A83" s="8"/>
      <c r="B83" s="8"/>
      <c r="C83" s="8"/>
      <c r="D83" s="8"/>
      <c r="E83" s="8"/>
      <c r="F83" s="8"/>
      <c r="G83" s="8"/>
    </row>
    <row r="84" spans="1:9" x14ac:dyDescent="0.25">
      <c r="A84" s="38" t="s">
        <v>27</v>
      </c>
      <c r="B84" s="39"/>
      <c r="C84" s="39"/>
      <c r="D84" s="39"/>
      <c r="E84" s="39"/>
      <c r="F84" s="39"/>
      <c r="G84" s="39"/>
      <c r="H84" s="40"/>
      <c r="I84" s="41"/>
    </row>
    <row r="85" spans="1:9" x14ac:dyDescent="0.25">
      <c r="B85" s="2">
        <v>24</v>
      </c>
      <c r="C85" s="3" t="s">
        <v>192</v>
      </c>
      <c r="D85" s="5" t="s">
        <v>34</v>
      </c>
      <c r="G85" s="6">
        <v>1.2</v>
      </c>
    </row>
    <row r="86" spans="1:9" x14ac:dyDescent="0.25">
      <c r="D86" s="35" t="str">
        <f>SUBSTITUTE("Sp.mat: 0.00%",".",IF(VALUE("1.2")=1.2,".",","),2)</f>
        <v>Sp.mat: 0.00%</v>
      </c>
      <c r="F86" s="35" t="str">
        <f>SUBSTITUTE("Sp.man: 0.00%",".",IF(VALUE("1.2")=1.2,".",","),2)</f>
        <v>Sp.man: 0.00%</v>
      </c>
      <c r="G86" s="35" t="str">
        <f>SUBSTITUTE("Sp.uti: 0.00%",".",IF(VALUE("1.2")=1.2,".",","),2)</f>
        <v>Sp.uti: 0.00%</v>
      </c>
    </row>
    <row r="87" spans="1:9" x14ac:dyDescent="0.25">
      <c r="A87" s="36" t="s">
        <v>193</v>
      </c>
      <c r="B87" s="8"/>
      <c r="C87" s="8"/>
      <c r="D87" s="8"/>
      <c r="E87" s="8"/>
      <c r="F87" s="8"/>
      <c r="G87" s="8"/>
    </row>
    <row r="88" spans="1:9" x14ac:dyDescent="0.25">
      <c r="A88" s="8"/>
      <c r="B88" s="8"/>
      <c r="C88" s="8"/>
      <c r="D88" s="8"/>
      <c r="E88" s="8"/>
      <c r="F88" s="8"/>
      <c r="G88" s="8"/>
    </row>
    <row r="89" spans="1:9" x14ac:dyDescent="0.25">
      <c r="A89" s="38" t="s">
        <v>27</v>
      </c>
      <c r="B89" s="39"/>
      <c r="C89" s="39"/>
      <c r="D89" s="39"/>
      <c r="E89" s="39"/>
      <c r="F89" s="39"/>
      <c r="G89" s="39"/>
      <c r="H89" s="40"/>
      <c r="I89" s="41"/>
    </row>
    <row r="90" spans="1:9" x14ac:dyDescent="0.25">
      <c r="B90" s="2">
        <v>25</v>
      </c>
      <c r="C90" s="3" t="s">
        <v>194</v>
      </c>
      <c r="D90" s="5" t="s">
        <v>34</v>
      </c>
      <c r="G90" s="6">
        <v>1</v>
      </c>
    </row>
    <row r="91" spans="1:9" x14ac:dyDescent="0.25">
      <c r="D91" s="35" t="str">
        <f>SUBSTITUTE("Sp.mat: 0.00%",".",IF(VALUE("1.2")=1.2,".",","),2)</f>
        <v>Sp.mat: 0.00%</v>
      </c>
      <c r="F91" s="35" t="str">
        <f>SUBSTITUTE("Sp.man: 0.00%",".",IF(VALUE("1.2")=1.2,".",","),2)</f>
        <v>Sp.man: 0.00%</v>
      </c>
      <c r="G91" s="35" t="str">
        <f>SUBSTITUTE("Sp.uti: 0.00%",".",IF(VALUE("1.2")=1.2,".",","),2)</f>
        <v>Sp.uti: 0.00%</v>
      </c>
    </row>
    <row r="92" spans="1:9" x14ac:dyDescent="0.25">
      <c r="A92" s="36" t="s">
        <v>195</v>
      </c>
      <c r="B92" s="8"/>
      <c r="C92" s="8"/>
      <c r="D92" s="8"/>
      <c r="E92" s="8"/>
      <c r="F92" s="8"/>
      <c r="G92" s="8"/>
    </row>
    <row r="93" spans="1:9" x14ac:dyDescent="0.25">
      <c r="A93" s="8"/>
      <c r="B93" s="8"/>
      <c r="C93" s="8"/>
      <c r="D93" s="8"/>
      <c r="E93" s="8"/>
      <c r="F93" s="8"/>
      <c r="G93" s="8"/>
    </row>
    <row r="94" spans="1:9" x14ac:dyDescent="0.25">
      <c r="A94" s="38" t="s">
        <v>27</v>
      </c>
      <c r="B94" s="39"/>
      <c r="C94" s="39"/>
      <c r="D94" s="39"/>
      <c r="E94" s="39"/>
      <c r="F94" s="39"/>
      <c r="G94" s="39"/>
      <c r="H94" s="40"/>
      <c r="I94" s="41"/>
    </row>
    <row r="95" spans="1:9" x14ac:dyDescent="0.25">
      <c r="B95" s="2">
        <v>26</v>
      </c>
      <c r="C95" s="3" t="s">
        <v>196</v>
      </c>
      <c r="D95" s="5" t="s">
        <v>153</v>
      </c>
      <c r="G95" s="6">
        <v>26</v>
      </c>
    </row>
    <row r="96" spans="1:9" x14ac:dyDescent="0.25">
      <c r="D96" s="35" t="str">
        <f>SUBSTITUTE("Sp.mat: 0.00%",".",IF(VALUE("1.2")=1.2,".",","),2)</f>
        <v>Sp.mat: 0.00%</v>
      </c>
      <c r="F96" s="35" t="str">
        <f>SUBSTITUTE("Sp.man: 0.00%",".",IF(VALUE("1.2")=1.2,".",","),2)</f>
        <v>Sp.man: 0.00%</v>
      </c>
      <c r="G96" s="35" t="str">
        <f>SUBSTITUTE("Sp.uti: 0.00%",".",IF(VALUE("1.2")=1.2,".",","),2)</f>
        <v>Sp.uti: 0.00%</v>
      </c>
    </row>
    <row r="97" spans="1:19" x14ac:dyDescent="0.25">
      <c r="A97" s="36" t="s">
        <v>197</v>
      </c>
      <c r="B97" s="8"/>
      <c r="C97" s="8"/>
      <c r="D97" s="8"/>
      <c r="E97" s="8"/>
      <c r="F97" s="8"/>
      <c r="G97" s="8"/>
    </row>
    <row r="98" spans="1:19" x14ac:dyDescent="0.25">
      <c r="A98" s="8"/>
      <c r="B98" s="8"/>
      <c r="C98" s="8"/>
      <c r="D98" s="8"/>
      <c r="E98" s="8"/>
      <c r="F98" s="8"/>
      <c r="G98" s="8"/>
    </row>
    <row r="99" spans="1:19" x14ac:dyDescent="0.25">
      <c r="A99" s="42" t="s">
        <v>27</v>
      </c>
      <c r="B99" s="43"/>
      <c r="C99" s="43"/>
      <c r="D99" s="43"/>
      <c r="E99" s="43"/>
      <c r="F99" s="43"/>
      <c r="G99" s="43"/>
      <c r="H99" s="44"/>
      <c r="I99" s="45"/>
    </row>
    <row r="100" spans="1:19" x14ac:dyDescent="0.25">
      <c r="A100" s="46" t="s">
        <v>198</v>
      </c>
      <c r="B100" s="46"/>
      <c r="C100" s="46"/>
      <c r="D100" s="46"/>
      <c r="E100" s="46"/>
      <c r="F100" s="46"/>
      <c r="G100" s="46"/>
      <c r="H100" s="46"/>
      <c r="I100" s="46"/>
    </row>
    <row r="101" spans="1:19" x14ac:dyDescent="0.25">
      <c r="A101" s="39" t="s">
        <v>199</v>
      </c>
      <c r="B101" s="39"/>
      <c r="C101" s="39"/>
      <c r="D101" s="39"/>
      <c r="E101" s="39"/>
      <c r="F101" s="39"/>
      <c r="G101" s="39"/>
      <c r="H101" s="39"/>
      <c r="I101" s="39"/>
    </row>
    <row r="102" spans="1:19" x14ac:dyDescent="0.25">
      <c r="B102" s="48" t="s">
        <v>76</v>
      </c>
      <c r="E102" s="4">
        <f>SUMIF(J13:J99,"1",I13:I99)</f>
        <v>0</v>
      </c>
      <c r="F102" s="4">
        <f>SUMIF(J13:J99,"2",I13:I99)</f>
        <v>0</v>
      </c>
      <c r="G102" s="4">
        <f>SUMIF(J13:J99,"3",I13:I99)</f>
        <v>0</v>
      </c>
      <c r="H102" s="4">
        <f>SUMIF(J13:J99,"4",I13:I99)</f>
        <v>0</v>
      </c>
      <c r="I102" s="4">
        <f>SUMIF(J13:J99,"5",I13:I99)</f>
        <v>0</v>
      </c>
      <c r="K102" s="4">
        <f>SUMIF(J13:J99,"3",K13:K99)</f>
        <v>0</v>
      </c>
      <c r="L102" s="4">
        <f>SUMIF(J13:J99,"3",L13:L99)</f>
        <v>0</v>
      </c>
      <c r="M102" s="4">
        <f>SUMIF(J13:J99,"3",M13:M99)</f>
        <v>0</v>
      </c>
      <c r="N102" s="4">
        <f>SUMIF(J13:J99,"4",N13:N99)</f>
        <v>0</v>
      </c>
      <c r="O102" s="4">
        <f>SUMIF(J13:J99,"4",O13:O99)</f>
        <v>0</v>
      </c>
      <c r="P102" s="4">
        <f>SUMIF(J13:J99,"4",P13:P99)</f>
        <v>0</v>
      </c>
      <c r="Q102" s="4">
        <f>SUMIF(J13:J99,"4",Q13:Q99)</f>
        <v>0</v>
      </c>
      <c r="R102" s="4">
        <f>SUMIF(J13:J99,"4",R13:R99)</f>
        <v>0</v>
      </c>
      <c r="S102" s="4">
        <f>SUMIF(J13:J99,"4",S13:S99)</f>
        <v>0</v>
      </c>
    </row>
    <row r="103" spans="1:19" hidden="1" x14ac:dyDescent="0.25">
      <c r="B103" s="48" t="s">
        <v>77</v>
      </c>
    </row>
    <row r="104" spans="1:19" hidden="1" x14ac:dyDescent="0.25">
      <c r="B104" s="48" t="s">
        <v>78</v>
      </c>
      <c r="G104" s="4">
        <f>$K$102*1</f>
        <v>0</v>
      </c>
    </row>
    <row r="105" spans="1:19" hidden="1" x14ac:dyDescent="0.25">
      <c r="B105" s="48" t="s">
        <v>79</v>
      </c>
      <c r="G105" s="4">
        <f>$L$102*1</f>
        <v>0</v>
      </c>
    </row>
    <row r="106" spans="1:19" hidden="1" x14ac:dyDescent="0.25">
      <c r="B106" s="48" t="s">
        <v>80</v>
      </c>
      <c r="G106" s="4">
        <f>G102-G104-G105</f>
        <v>0</v>
      </c>
    </row>
    <row r="107" spans="1:19" hidden="1" x14ac:dyDescent="0.25">
      <c r="B107" s="48" t="s">
        <v>81</v>
      </c>
      <c r="E107" s="4">
        <f>IF("G"="Nu",0*1,0)</f>
        <v>0</v>
      </c>
      <c r="I107" s="4">
        <f>E107</f>
        <v>0</v>
      </c>
    </row>
    <row r="108" spans="1:19" hidden="1" x14ac:dyDescent="0.25">
      <c r="B108" s="48" t="s">
        <v>82</v>
      </c>
      <c r="D108" s="49" t="str">
        <f>CONCATENATE(TEXT(0,REPLACE("#.####",2,1,"."))," x")</f>
        <v>. x</v>
      </c>
      <c r="E108" s="4">
        <f>IF("G"="Nu",0*1,0)</f>
        <v>0</v>
      </c>
      <c r="I108" s="4">
        <f>E108*0</f>
        <v>0</v>
      </c>
    </row>
    <row r="109" spans="1:19" x14ac:dyDescent="0.25">
      <c r="B109" s="48" t="s">
        <v>83</v>
      </c>
      <c r="E109" s="4">
        <f>0</f>
        <v>0</v>
      </c>
      <c r="F109" s="4">
        <f>0</f>
        <v>0</v>
      </c>
      <c r="G109" s="4">
        <f>0</f>
        <v>0</v>
      </c>
      <c r="H109" s="4">
        <f>IF(H102=0,1,H120/H102)</f>
        <v>1</v>
      </c>
    </row>
    <row r="110" spans="1:19" x14ac:dyDescent="0.25">
      <c r="B110" s="50" t="s">
        <v>84</v>
      </c>
      <c r="C110" s="51"/>
      <c r="D110" s="52"/>
      <c r="E110" s="53"/>
      <c r="F110" s="53"/>
      <c r="G110" s="54"/>
      <c r="H110" s="37"/>
      <c r="I110" s="55"/>
    </row>
    <row r="111" spans="1:19" hidden="1" x14ac:dyDescent="0.25">
      <c r="B111" s="56" t="str">
        <f>CONCATENATE("  ","Impozit manopera        ")</f>
        <v xml:space="preserve">  Impozit manopera        </v>
      </c>
      <c r="D111" s="49">
        <f>0</f>
        <v>0</v>
      </c>
      <c r="F111" s="4">
        <f>F102*F109*D111</f>
        <v>0</v>
      </c>
      <c r="I111" s="57">
        <f>F111</f>
        <v>0</v>
      </c>
    </row>
    <row r="112" spans="1:19" x14ac:dyDescent="0.25">
      <c r="B112" s="56" t="str">
        <f>CONCATENATE("  ","C.A.S.                  ")</f>
        <v xml:space="preserve">  C.A.S.                  </v>
      </c>
      <c r="D112" s="49">
        <f>0</f>
        <v>0</v>
      </c>
      <c r="F112" s="4">
        <f>(F102*F109+F111)*D112</f>
        <v>0</v>
      </c>
      <c r="I112" s="4">
        <f>F112</f>
        <v>0</v>
      </c>
    </row>
    <row r="113" spans="1:9" x14ac:dyDescent="0.25">
      <c r="B113" s="56" t="str">
        <f>CONCATENATE("  ","C.A.S.S.                ")</f>
        <v xml:space="preserve">  C.A.S.S.                </v>
      </c>
      <c r="D113" s="49">
        <f>0</f>
        <v>0</v>
      </c>
      <c r="F113" s="4">
        <f>(F102*F109+F111)*D113</f>
        <v>0</v>
      </c>
      <c r="I113" s="4">
        <f>F113</f>
        <v>0</v>
      </c>
    </row>
    <row r="114" spans="1:9" x14ac:dyDescent="0.25">
      <c r="B114" s="56" t="str">
        <f>CONCATENATE("  ","Aj.somaj                ")</f>
        <v xml:space="preserve">  Aj.somaj                </v>
      </c>
      <c r="D114" s="49">
        <f>0</f>
        <v>0</v>
      </c>
      <c r="F114" s="4">
        <f>(F102*F109+F111)*D114</f>
        <v>0</v>
      </c>
      <c r="I114" s="4">
        <f>F114</f>
        <v>0</v>
      </c>
    </row>
    <row r="115" spans="1:9" x14ac:dyDescent="0.25">
      <c r="B115" s="56" t="str">
        <f>CONCATENATE("  ","Acc. munca, boli profes.")</f>
        <v xml:space="preserve">  Acc. munca, boli profes.</v>
      </c>
      <c r="D115" s="49">
        <f>0</f>
        <v>0</v>
      </c>
      <c r="F115" s="4">
        <f>(F102*F109+F111)*D115</f>
        <v>0</v>
      </c>
      <c r="I115" s="4">
        <f>F115</f>
        <v>0</v>
      </c>
    </row>
    <row r="116" spans="1:9" x14ac:dyDescent="0.25">
      <c r="B116" s="56" t="str">
        <f>CONCATENATE("  ","Contr.Concedii Medicale ")</f>
        <v xml:space="preserve">  Contr.Concedii Medicale </v>
      </c>
      <c r="D116" s="49">
        <f>0</f>
        <v>0</v>
      </c>
      <c r="F116" s="4">
        <f>(F102*F109+F111)*D116</f>
        <v>0</v>
      </c>
      <c r="I116" s="4">
        <f>F116</f>
        <v>0</v>
      </c>
    </row>
    <row r="117" spans="1:9" x14ac:dyDescent="0.25">
      <c r="B117" s="56" t="str">
        <f>CONCATENATE("  ","Comision ITM            ")</f>
        <v xml:space="preserve">  Comision ITM            </v>
      </c>
      <c r="D117" s="49">
        <f>0</f>
        <v>0</v>
      </c>
      <c r="F117" s="4">
        <f>(F102*F109+F111)*D117</f>
        <v>0</v>
      </c>
      <c r="I117" s="4">
        <f>F117</f>
        <v>0</v>
      </c>
    </row>
    <row r="118" spans="1:9" x14ac:dyDescent="0.25">
      <c r="B118" s="56" t="str">
        <f>CONCATENATE("  ","Fond garantare salarii  ")</f>
        <v xml:space="preserve">  Fond garantare salarii  </v>
      </c>
      <c r="D118" s="49">
        <f>0</f>
        <v>0</v>
      </c>
      <c r="F118" s="4">
        <f>(F102*F109+F111)*D118</f>
        <v>0</v>
      </c>
      <c r="I118" s="4">
        <f>F118</f>
        <v>0</v>
      </c>
    </row>
    <row r="119" spans="1:9" hidden="1" x14ac:dyDescent="0.25">
      <c r="B119" s="56" t="str">
        <f>CONCATENATE("  ","Chelt.tr.aprov.,depozit.")</f>
        <v xml:space="preserve">  Chelt.tr.aprov.,depozit.</v>
      </c>
      <c r="D119" s="49">
        <f>0</f>
        <v>0</v>
      </c>
      <c r="E119" s="4">
        <f>(E102+I107+I108)*E109*D119</f>
        <v>0</v>
      </c>
      <c r="I119" s="4">
        <f>E119</f>
        <v>0</v>
      </c>
    </row>
    <row r="120" spans="1:9" x14ac:dyDescent="0.25">
      <c r="B120" s="50" t="s">
        <v>85</v>
      </c>
      <c r="C120" s="51"/>
      <c r="D120" s="52"/>
      <c r="E120" s="55">
        <f>(E102+I107+I108)*E109+E119</f>
        <v>0</v>
      </c>
      <c r="F120" s="55">
        <f>F102*F109+F111+F112+F113+F114+F115+F116+F117+F118</f>
        <v>0</v>
      </c>
      <c r="G120" s="55">
        <f>G102*G109</f>
        <v>0</v>
      </c>
      <c r="H120" s="55">
        <f>($N$102*0+$O$102*0+$P$102*0)*1</f>
        <v>0</v>
      </c>
      <c r="I120" s="55">
        <f>SUM(E120:H120)</f>
        <v>0</v>
      </c>
    </row>
    <row r="121" spans="1:9" x14ac:dyDescent="0.25">
      <c r="B121" s="50" t="s">
        <v>86</v>
      </c>
      <c r="C121" s="51"/>
      <c r="D121" s="58">
        <f>0</f>
        <v>0</v>
      </c>
      <c r="E121" s="53" t="s">
        <v>87</v>
      </c>
      <c r="F121" s="53"/>
      <c r="G121" s="54"/>
      <c r="H121" s="37"/>
      <c r="I121" s="55">
        <f>I120*D121</f>
        <v>0</v>
      </c>
    </row>
    <row r="122" spans="1:9" x14ac:dyDescent="0.25">
      <c r="B122" s="50" t="s">
        <v>88</v>
      </c>
      <c r="C122" s="51"/>
      <c r="D122" s="58">
        <f>0</f>
        <v>0</v>
      </c>
      <c r="E122" s="53" t="s">
        <v>89</v>
      </c>
      <c r="F122" s="53"/>
      <c r="G122" s="54"/>
      <c r="H122" s="37"/>
      <c r="I122" s="55">
        <f>(I120+I121)*D122</f>
        <v>0</v>
      </c>
    </row>
    <row r="123" spans="1:9" hidden="1" x14ac:dyDescent="0.25">
      <c r="B123" s="48" t="s">
        <v>81</v>
      </c>
      <c r="D123" s="53" t="str">
        <f>CONCATENATE(TEXT(0,REPLACE("#.####",2,1,"."))," x")</f>
        <v>. x</v>
      </c>
      <c r="E123" s="4">
        <f>IF("G"="Nu",0*1,0)</f>
        <v>0</v>
      </c>
      <c r="I123" s="4">
        <f>E123*0</f>
        <v>0</v>
      </c>
    </row>
    <row r="124" spans="1:9" hidden="1" x14ac:dyDescent="0.25">
      <c r="B124" s="48" t="s">
        <v>82</v>
      </c>
      <c r="D124" s="49" t="str">
        <f>CONCATENATE(TEXT(0,REPLACE("#.####",2,1,"."))," x ",TEXT(0,REPLACE("#.####",2,1,"."))," x")</f>
        <v>. x . x</v>
      </c>
      <c r="E124" s="4">
        <f>IF("G"="Nu",0*1,0)</f>
        <v>0</v>
      </c>
      <c r="I124" s="4">
        <f>E124*0*0</f>
        <v>0</v>
      </c>
    </row>
    <row r="125" spans="1:9" x14ac:dyDescent="0.25">
      <c r="B125" s="50" t="s">
        <v>90</v>
      </c>
      <c r="C125" s="51"/>
      <c r="D125" s="60" t="s">
        <v>91</v>
      </c>
      <c r="E125" s="53"/>
      <c r="F125" s="53"/>
      <c r="G125" s="54"/>
      <c r="H125" s="37"/>
      <c r="I125" s="55">
        <f>I120+I121+I122+I123+I124</f>
        <v>0</v>
      </c>
    </row>
    <row r="126" spans="1:9" x14ac:dyDescent="0.25">
      <c r="B126" s="59"/>
      <c r="C126" s="51"/>
      <c r="D126" s="52"/>
      <c r="E126" s="53"/>
      <c r="F126" s="53"/>
      <c r="G126" s="54"/>
      <c r="H126" s="37"/>
      <c r="I126" s="55"/>
    </row>
    <row r="128" spans="1:9" x14ac:dyDescent="0.25">
      <c r="A128" s="62" t="s">
        <v>314</v>
      </c>
    </row>
    <row r="129" spans="1:1" x14ac:dyDescent="0.25">
      <c r="A129" s="62" t="s">
        <v>315</v>
      </c>
    </row>
  </sheetData>
  <mergeCells count="46">
    <mergeCell ref="A97:G98"/>
    <mergeCell ref="A99:G99"/>
    <mergeCell ref="A100:I100"/>
    <mergeCell ref="A101:I101"/>
    <mergeCell ref="A82:G83"/>
    <mergeCell ref="A84:G84"/>
    <mergeCell ref="A87:G88"/>
    <mergeCell ref="A89:G89"/>
    <mergeCell ref="A92:G93"/>
    <mergeCell ref="A94:G94"/>
    <mergeCell ref="A68:G68"/>
    <mergeCell ref="A69:I69"/>
    <mergeCell ref="A72:G73"/>
    <mergeCell ref="A74:G74"/>
    <mergeCell ref="A77:G78"/>
    <mergeCell ref="A79:G79"/>
    <mergeCell ref="A56:G56"/>
    <mergeCell ref="A57:I57"/>
    <mergeCell ref="A60:G61"/>
    <mergeCell ref="A62:G62"/>
    <mergeCell ref="A63:I63"/>
    <mergeCell ref="A66:G67"/>
    <mergeCell ref="A41:I41"/>
    <mergeCell ref="A44:G45"/>
    <mergeCell ref="A46:G46"/>
    <mergeCell ref="A49:G50"/>
    <mergeCell ref="A51:G51"/>
    <mergeCell ref="A54:G55"/>
    <mergeCell ref="A29:I29"/>
    <mergeCell ref="A32:G33"/>
    <mergeCell ref="A34:G34"/>
    <mergeCell ref="A35:I35"/>
    <mergeCell ref="A38:G39"/>
    <mergeCell ref="A40:G40"/>
    <mergeCell ref="A17:G17"/>
    <mergeCell ref="A20:G21"/>
    <mergeCell ref="A22:G22"/>
    <mergeCell ref="A23:I23"/>
    <mergeCell ref="A26:G27"/>
    <mergeCell ref="A28:G28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6" max="16383" man="1"/>
    <brk id="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1"/>
  <sheetViews>
    <sheetView topLeftCell="A255" workbookViewId="0">
      <selection activeCell="T288" sqref="T288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200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201</v>
      </c>
      <c r="D13" s="30" t="s">
        <v>153</v>
      </c>
      <c r="E13" s="31"/>
      <c r="F13" s="31"/>
      <c r="G13" s="32">
        <v>2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202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42" t="s">
        <v>27</v>
      </c>
      <c r="B17" s="43"/>
      <c r="C17" s="43"/>
      <c r="D17" s="43"/>
      <c r="E17" s="43"/>
      <c r="F17" s="43"/>
      <c r="G17" s="43"/>
      <c r="H17" s="44"/>
      <c r="I17" s="45"/>
    </row>
    <row r="18" spans="1:9" x14ac:dyDescent="0.25">
      <c r="A18" s="47" t="s">
        <v>203</v>
      </c>
      <c r="B18" s="47"/>
      <c r="C18" s="47"/>
      <c r="D18" s="47"/>
      <c r="E18" s="47"/>
      <c r="F18" s="47"/>
      <c r="G18" s="47"/>
      <c r="H18" s="47"/>
      <c r="I18" s="47"/>
    </row>
    <row r="19" spans="1:9" x14ac:dyDescent="0.25">
      <c r="B19" s="2">
        <v>2</v>
      </c>
      <c r="C19" s="3" t="s">
        <v>204</v>
      </c>
      <c r="D19" s="5" t="s">
        <v>153</v>
      </c>
      <c r="G19" s="6">
        <v>2</v>
      </c>
    </row>
    <row r="20" spans="1:9" x14ac:dyDescent="0.25">
      <c r="D20" s="35" t="str">
        <f>SUBSTITUTE("Sp.mat: 0.00%",".",IF(VALUE("1.2")=1.2,".",","),2)</f>
        <v>Sp.mat: 0.00%</v>
      </c>
      <c r="F20" s="35" t="str">
        <f>SUBSTITUTE("Sp.man: 0.00%",".",IF(VALUE("1.2")=1.2,".",","),2)</f>
        <v>Sp.man: 0.00%</v>
      </c>
      <c r="G20" s="35" t="str">
        <f>SUBSTITUTE("Sp.uti: 0.00%",".",IF(VALUE("1.2")=1.2,".",","),2)</f>
        <v>Sp.uti: 0.00%</v>
      </c>
    </row>
    <row r="21" spans="1:9" x14ac:dyDescent="0.25">
      <c r="A21" s="36" t="s">
        <v>205</v>
      </c>
      <c r="B21" s="8"/>
      <c r="C21" s="8"/>
      <c r="D21" s="8"/>
      <c r="E21" s="8"/>
      <c r="F21" s="8"/>
      <c r="G21" s="8"/>
    </row>
    <row r="22" spans="1:9" x14ac:dyDescent="0.25">
      <c r="A22" s="8"/>
      <c r="B22" s="8"/>
      <c r="C22" s="8"/>
      <c r="D22" s="8"/>
      <c r="E22" s="8"/>
      <c r="F22" s="8"/>
      <c r="G22" s="8"/>
    </row>
    <row r="23" spans="1:9" x14ac:dyDescent="0.25">
      <c r="A23" s="38" t="s">
        <v>27</v>
      </c>
      <c r="B23" s="39"/>
      <c r="C23" s="39"/>
      <c r="D23" s="39"/>
      <c r="E23" s="39"/>
      <c r="F23" s="39"/>
      <c r="G23" s="39"/>
      <c r="H23" s="40"/>
      <c r="I23" s="41"/>
    </row>
    <row r="24" spans="1:9" x14ac:dyDescent="0.25">
      <c r="B24" s="2">
        <v>3</v>
      </c>
      <c r="C24" s="3" t="s">
        <v>206</v>
      </c>
      <c r="D24" s="5" t="s">
        <v>153</v>
      </c>
      <c r="G24" s="6">
        <v>2</v>
      </c>
    </row>
    <row r="25" spans="1:9" x14ac:dyDescent="0.25">
      <c r="D25" s="35" t="str">
        <f>SUBSTITUTE("Sp.mat: 0.00%",".",IF(VALUE("1.2")=1.2,".",","),2)</f>
        <v>Sp.mat: 0.00%</v>
      </c>
      <c r="F25" s="35" t="str">
        <f>SUBSTITUTE("Sp.man: 0.00%",".",IF(VALUE("1.2")=1.2,".",","),2)</f>
        <v>Sp.man: 0.00%</v>
      </c>
      <c r="G25" s="35" t="str">
        <f>SUBSTITUTE("Sp.uti: 0.00%",".",IF(VALUE("1.2")=1.2,".",","),2)</f>
        <v>Sp.uti: 0.00%</v>
      </c>
    </row>
    <row r="26" spans="1:9" x14ac:dyDescent="0.25">
      <c r="A26" s="36" t="s">
        <v>207</v>
      </c>
      <c r="B26" s="8"/>
      <c r="C26" s="8"/>
      <c r="D26" s="8"/>
      <c r="E26" s="8"/>
      <c r="F26" s="8"/>
      <c r="G26" s="8"/>
    </row>
    <row r="27" spans="1:9" x14ac:dyDescent="0.25">
      <c r="A27" s="8"/>
      <c r="B27" s="8"/>
      <c r="C27" s="8"/>
      <c r="D27" s="8"/>
      <c r="E27" s="8"/>
      <c r="F27" s="8"/>
      <c r="G27" s="8"/>
    </row>
    <row r="28" spans="1:9" x14ac:dyDescent="0.25">
      <c r="A28" s="42" t="s">
        <v>27</v>
      </c>
      <c r="B28" s="43"/>
      <c r="C28" s="43"/>
      <c r="D28" s="43"/>
      <c r="E28" s="43"/>
      <c r="F28" s="43"/>
      <c r="G28" s="43"/>
      <c r="H28" s="44"/>
      <c r="I28" s="45"/>
    </row>
    <row r="29" spans="1:9" x14ac:dyDescent="0.25">
      <c r="A29" s="47" t="s">
        <v>208</v>
      </c>
      <c r="B29" s="47"/>
      <c r="C29" s="47"/>
      <c r="D29" s="47"/>
      <c r="E29" s="47"/>
      <c r="F29" s="47"/>
      <c r="G29" s="47"/>
      <c r="H29" s="47"/>
      <c r="I29" s="47"/>
    </row>
    <row r="30" spans="1:9" x14ac:dyDescent="0.25">
      <c r="B30" s="2">
        <v>4</v>
      </c>
      <c r="C30" s="3" t="s">
        <v>209</v>
      </c>
      <c r="D30" s="5" t="s">
        <v>153</v>
      </c>
      <c r="G30" s="6">
        <v>2</v>
      </c>
    </row>
    <row r="31" spans="1:9" x14ac:dyDescent="0.25">
      <c r="D31" s="35" t="str">
        <f>SUBSTITUTE("Sp.mat: 0.00%",".",IF(VALUE("1.2")=1.2,".",","),2)</f>
        <v>Sp.mat: 0.00%</v>
      </c>
      <c r="F31" s="35" t="str">
        <f>SUBSTITUTE("Sp.man: 0.00%",".",IF(VALUE("1.2")=1.2,".",","),2)</f>
        <v>Sp.man: 0.00%</v>
      </c>
      <c r="G31" s="35" t="str">
        <f>SUBSTITUTE("Sp.uti: 0.00%",".",IF(VALUE("1.2")=1.2,".",","),2)</f>
        <v>Sp.uti: 0.00%</v>
      </c>
    </row>
    <row r="32" spans="1:9" x14ac:dyDescent="0.25">
      <c r="A32" s="36" t="s">
        <v>210</v>
      </c>
      <c r="B32" s="8"/>
      <c r="C32" s="8"/>
      <c r="D32" s="8"/>
      <c r="E32" s="8"/>
      <c r="F32" s="8"/>
      <c r="G32" s="8"/>
    </row>
    <row r="33" spans="1:9" x14ac:dyDescent="0.25">
      <c r="A33" s="8"/>
      <c r="B33" s="8"/>
      <c r="C33" s="8"/>
      <c r="D33" s="8"/>
      <c r="E33" s="8"/>
      <c r="F33" s="8"/>
      <c r="G33" s="8"/>
    </row>
    <row r="34" spans="1:9" x14ac:dyDescent="0.25">
      <c r="A34" s="42" t="s">
        <v>27</v>
      </c>
      <c r="B34" s="43"/>
      <c r="C34" s="43"/>
      <c r="D34" s="43"/>
      <c r="E34" s="43"/>
      <c r="F34" s="43"/>
      <c r="G34" s="43"/>
      <c r="H34" s="44"/>
      <c r="I34" s="45"/>
    </row>
    <row r="35" spans="1:9" x14ac:dyDescent="0.25">
      <c r="A35" s="47" t="s">
        <v>211</v>
      </c>
      <c r="B35" s="47"/>
      <c r="C35" s="47"/>
      <c r="D35" s="47"/>
      <c r="E35" s="47"/>
      <c r="F35" s="47"/>
      <c r="G35" s="47"/>
      <c r="H35" s="47"/>
      <c r="I35" s="47"/>
    </row>
    <row r="36" spans="1:9" x14ac:dyDescent="0.25">
      <c r="B36" s="2">
        <v>5</v>
      </c>
      <c r="C36" s="3" t="s">
        <v>212</v>
      </c>
      <c r="D36" s="5" t="s">
        <v>213</v>
      </c>
      <c r="G36" s="6">
        <v>2</v>
      </c>
    </row>
    <row r="37" spans="1:9" x14ac:dyDescent="0.25">
      <c r="D37" s="35" t="str">
        <f>SUBSTITUTE("Sp.mat: 0.00%",".",IF(VALUE("1.2")=1.2,".",","),2)</f>
        <v>Sp.mat: 0.00%</v>
      </c>
      <c r="F37" s="35" t="str">
        <f>SUBSTITUTE("Sp.man: 0.00%",".",IF(VALUE("1.2")=1.2,".",","),2)</f>
        <v>Sp.man: 0.00%</v>
      </c>
      <c r="G37" s="35" t="str">
        <f>SUBSTITUTE("Sp.uti: 0.00%",".",IF(VALUE("1.2")=1.2,".",","),2)</f>
        <v>Sp.uti: 0.00%</v>
      </c>
    </row>
    <row r="38" spans="1:9" x14ac:dyDescent="0.25">
      <c r="A38" s="36" t="s">
        <v>214</v>
      </c>
      <c r="B38" s="8"/>
      <c r="C38" s="8"/>
      <c r="D38" s="8"/>
      <c r="E38" s="8"/>
      <c r="F38" s="8"/>
      <c r="G38" s="8"/>
    </row>
    <row r="39" spans="1:9" x14ac:dyDescent="0.25">
      <c r="A39" s="8"/>
      <c r="B39" s="8"/>
      <c r="C39" s="8"/>
      <c r="D39" s="8"/>
      <c r="E39" s="8"/>
      <c r="F39" s="8"/>
      <c r="G39" s="8"/>
    </row>
    <row r="40" spans="1:9" x14ac:dyDescent="0.25">
      <c r="A40" s="38" t="s">
        <v>27</v>
      </c>
      <c r="B40" s="39"/>
      <c r="C40" s="39"/>
      <c r="D40" s="39"/>
      <c r="E40" s="39"/>
      <c r="F40" s="39"/>
      <c r="G40" s="39"/>
      <c r="H40" s="40"/>
      <c r="I40" s="41"/>
    </row>
    <row r="41" spans="1:9" x14ac:dyDescent="0.25">
      <c r="B41" s="2">
        <v>6</v>
      </c>
      <c r="C41" s="3" t="s">
        <v>215</v>
      </c>
      <c r="D41" s="5" t="s">
        <v>153</v>
      </c>
      <c r="G41" s="6">
        <v>1</v>
      </c>
    </row>
    <row r="42" spans="1:9" x14ac:dyDescent="0.25">
      <c r="D42" s="35" t="str">
        <f>SUBSTITUTE("Sp.mat: 0.00%",".",IF(VALUE("1.2")=1.2,".",","),2)</f>
        <v>Sp.mat: 0.00%</v>
      </c>
      <c r="F42" s="35" t="str">
        <f>SUBSTITUTE("Sp.man: 0.00%",".",IF(VALUE("1.2")=1.2,".",","),2)</f>
        <v>Sp.man: 0.00%</v>
      </c>
      <c r="G42" s="35" t="str">
        <f>SUBSTITUTE("Sp.uti: 0.00%",".",IF(VALUE("1.2")=1.2,".",","),2)</f>
        <v>Sp.uti: 0.00%</v>
      </c>
    </row>
    <row r="43" spans="1:9" x14ac:dyDescent="0.25">
      <c r="A43" s="36" t="s">
        <v>216</v>
      </c>
      <c r="B43" s="8"/>
      <c r="C43" s="8"/>
      <c r="D43" s="8"/>
      <c r="E43" s="8"/>
      <c r="F43" s="8"/>
      <c r="G43" s="8"/>
    </row>
    <row r="44" spans="1:9" x14ac:dyDescent="0.25">
      <c r="A44" s="8"/>
      <c r="B44" s="8"/>
      <c r="C44" s="8"/>
      <c r="D44" s="8"/>
      <c r="E44" s="8"/>
      <c r="F44" s="8"/>
      <c r="G44" s="8"/>
    </row>
    <row r="45" spans="1:9" x14ac:dyDescent="0.25">
      <c r="A45" s="42" t="s">
        <v>27</v>
      </c>
      <c r="B45" s="43"/>
      <c r="C45" s="43"/>
      <c r="D45" s="43"/>
      <c r="E45" s="43"/>
      <c r="F45" s="43"/>
      <c r="G45" s="43"/>
      <c r="H45" s="44"/>
      <c r="I45" s="45"/>
    </row>
    <row r="46" spans="1:9" x14ac:dyDescent="0.25">
      <c r="A46" s="47" t="s">
        <v>217</v>
      </c>
      <c r="B46" s="47"/>
      <c r="C46" s="47"/>
      <c r="D46" s="47"/>
      <c r="E46" s="47"/>
      <c r="F46" s="47"/>
      <c r="G46" s="47"/>
      <c r="H46" s="47"/>
      <c r="I46" s="47"/>
    </row>
    <row r="47" spans="1:9" x14ac:dyDescent="0.25">
      <c r="B47" s="2">
        <v>7</v>
      </c>
      <c r="C47" s="3" t="s">
        <v>218</v>
      </c>
      <c r="D47" s="5" t="s">
        <v>153</v>
      </c>
      <c r="G47" s="6">
        <v>1</v>
      </c>
    </row>
    <row r="48" spans="1:9" x14ac:dyDescent="0.25">
      <c r="D48" s="35" t="str">
        <f>SUBSTITUTE("Sp.mat: 0.00%",".",IF(VALUE("1.2")=1.2,".",","),2)</f>
        <v>Sp.mat: 0.00%</v>
      </c>
      <c r="F48" s="35" t="str">
        <f>SUBSTITUTE("Sp.man: 0.00%",".",IF(VALUE("1.2")=1.2,".",","),2)</f>
        <v>Sp.man: 0.00%</v>
      </c>
      <c r="G48" s="35" t="str">
        <f>SUBSTITUTE("Sp.uti: 0.00%",".",IF(VALUE("1.2")=1.2,".",","),2)</f>
        <v>Sp.uti: 0.00%</v>
      </c>
    </row>
    <row r="49" spans="1:9" x14ac:dyDescent="0.25">
      <c r="A49" s="36" t="s">
        <v>219</v>
      </c>
      <c r="B49" s="8"/>
      <c r="C49" s="8"/>
      <c r="D49" s="8"/>
      <c r="E49" s="8"/>
      <c r="F49" s="8"/>
      <c r="G49" s="8"/>
    </row>
    <row r="50" spans="1:9" x14ac:dyDescent="0.25">
      <c r="A50" s="8"/>
      <c r="B50" s="8"/>
      <c r="C50" s="8"/>
      <c r="D50" s="8"/>
      <c r="E50" s="8"/>
      <c r="F50" s="8"/>
      <c r="G50" s="8"/>
    </row>
    <row r="51" spans="1:9" x14ac:dyDescent="0.25">
      <c r="A51" s="38" t="s">
        <v>27</v>
      </c>
      <c r="B51" s="39"/>
      <c r="C51" s="39"/>
      <c r="D51" s="39"/>
      <c r="E51" s="39"/>
      <c r="F51" s="39"/>
      <c r="G51" s="39"/>
      <c r="H51" s="40"/>
      <c r="I51" s="41"/>
    </row>
    <row r="52" spans="1:9" x14ac:dyDescent="0.25">
      <c r="B52" s="2">
        <v>8</v>
      </c>
      <c r="C52" s="3" t="s">
        <v>220</v>
      </c>
      <c r="D52" s="5" t="s">
        <v>153</v>
      </c>
      <c r="G52" s="6">
        <v>4</v>
      </c>
    </row>
    <row r="53" spans="1:9" x14ac:dyDescent="0.25">
      <c r="D53" s="35" t="str">
        <f>SUBSTITUTE("Sp.mat: 0.00%",".",IF(VALUE("1.2")=1.2,".",","),2)</f>
        <v>Sp.mat: 0.00%</v>
      </c>
      <c r="F53" s="35" t="str">
        <f>SUBSTITUTE("Sp.man: 0.00%",".",IF(VALUE("1.2")=1.2,".",","),2)</f>
        <v>Sp.man: 0.00%</v>
      </c>
      <c r="G53" s="35" t="str">
        <f>SUBSTITUTE("Sp.uti: 0.00%",".",IF(VALUE("1.2")=1.2,".",","),2)</f>
        <v>Sp.uti: 0.00%</v>
      </c>
    </row>
    <row r="54" spans="1:9" x14ac:dyDescent="0.25">
      <c r="A54" s="36" t="s">
        <v>221</v>
      </c>
      <c r="B54" s="8"/>
      <c r="C54" s="8"/>
      <c r="D54" s="8"/>
      <c r="E54" s="8"/>
      <c r="F54" s="8"/>
      <c r="G54" s="8"/>
    </row>
    <row r="55" spans="1:9" x14ac:dyDescent="0.25">
      <c r="A55" s="8"/>
      <c r="B55" s="8"/>
      <c r="C55" s="8"/>
      <c r="D55" s="8"/>
      <c r="E55" s="8"/>
      <c r="F55" s="8"/>
      <c r="G55" s="8"/>
    </row>
    <row r="56" spans="1:9" x14ac:dyDescent="0.25">
      <c r="A56" s="42" t="s">
        <v>27</v>
      </c>
      <c r="B56" s="43"/>
      <c r="C56" s="43"/>
      <c r="D56" s="43"/>
      <c r="E56" s="43"/>
      <c r="F56" s="43"/>
      <c r="G56" s="43"/>
      <c r="H56" s="44"/>
      <c r="I56" s="45"/>
    </row>
    <row r="57" spans="1:9" x14ac:dyDescent="0.25">
      <c r="A57" s="47" t="s">
        <v>222</v>
      </c>
      <c r="B57" s="47"/>
      <c r="C57" s="47"/>
      <c r="D57" s="47"/>
      <c r="E57" s="47"/>
      <c r="F57" s="47"/>
      <c r="G57" s="47"/>
      <c r="H57" s="47"/>
      <c r="I57" s="47"/>
    </row>
    <row r="58" spans="1:9" x14ac:dyDescent="0.25">
      <c r="B58" s="2">
        <v>9</v>
      </c>
      <c r="C58" s="3" t="s">
        <v>223</v>
      </c>
      <c r="D58" s="5" t="s">
        <v>153</v>
      </c>
      <c r="G58" s="6">
        <v>1</v>
      </c>
    </row>
    <row r="59" spans="1:9" x14ac:dyDescent="0.25">
      <c r="D59" s="35" t="str">
        <f>SUBSTITUTE("Sp.mat: 0.00%",".",IF(VALUE("1.2")=1.2,".",","),2)</f>
        <v>Sp.mat: 0.00%</v>
      </c>
      <c r="F59" s="35" t="str">
        <f>SUBSTITUTE("Sp.man: 0.00%",".",IF(VALUE("1.2")=1.2,".",","),2)</f>
        <v>Sp.man: 0.00%</v>
      </c>
      <c r="G59" s="35" t="str">
        <f>SUBSTITUTE("Sp.uti: 0.00%",".",IF(VALUE("1.2")=1.2,".",","),2)</f>
        <v>Sp.uti: 0.00%</v>
      </c>
    </row>
    <row r="60" spans="1:9" x14ac:dyDescent="0.25">
      <c r="A60" s="36" t="s">
        <v>224</v>
      </c>
      <c r="B60" s="8"/>
      <c r="C60" s="8"/>
      <c r="D60" s="8"/>
      <c r="E60" s="8"/>
      <c r="F60" s="8"/>
      <c r="G60" s="8"/>
    </row>
    <row r="61" spans="1:9" x14ac:dyDescent="0.25">
      <c r="A61" s="8"/>
      <c r="B61" s="8"/>
      <c r="C61" s="8"/>
      <c r="D61" s="8"/>
      <c r="E61" s="8"/>
      <c r="F61" s="8"/>
      <c r="G61" s="8"/>
    </row>
    <row r="62" spans="1:9" x14ac:dyDescent="0.25">
      <c r="A62" s="42" t="s">
        <v>225</v>
      </c>
      <c r="B62" s="43"/>
      <c r="C62" s="43"/>
      <c r="D62" s="43"/>
      <c r="E62" s="43"/>
      <c r="F62" s="43"/>
      <c r="G62" s="43"/>
      <c r="H62" s="44"/>
      <c r="I62" s="45"/>
    </row>
    <row r="63" spans="1:9" x14ac:dyDescent="0.25">
      <c r="A63" s="47" t="s">
        <v>226</v>
      </c>
      <c r="B63" s="47"/>
      <c r="C63" s="47"/>
      <c r="D63" s="47"/>
      <c r="E63" s="47"/>
      <c r="F63" s="47"/>
      <c r="G63" s="47"/>
      <c r="H63" s="47"/>
      <c r="I63" s="47"/>
    </row>
    <row r="64" spans="1:9" x14ac:dyDescent="0.25">
      <c r="B64" s="2">
        <v>10</v>
      </c>
      <c r="C64" s="3" t="s">
        <v>223</v>
      </c>
      <c r="D64" s="5" t="s">
        <v>153</v>
      </c>
      <c r="G64" s="6">
        <v>1</v>
      </c>
    </row>
    <row r="65" spans="1:9" x14ac:dyDescent="0.25">
      <c r="D65" s="35" t="str">
        <f>SUBSTITUTE("Sp.mat: 0.00%",".",IF(VALUE("1.2")=1.2,".",","),2)</f>
        <v>Sp.mat: 0.00%</v>
      </c>
      <c r="F65" s="35" t="str">
        <f>SUBSTITUTE("Sp.man: 0.00%",".",IF(VALUE("1.2")=1.2,".",","),2)</f>
        <v>Sp.man: 0.00%</v>
      </c>
      <c r="G65" s="35" t="str">
        <f>SUBSTITUTE("Sp.uti: 0.00%",".",IF(VALUE("1.2")=1.2,".",","),2)</f>
        <v>Sp.uti: 0.00%</v>
      </c>
    </row>
    <row r="66" spans="1:9" x14ac:dyDescent="0.25">
      <c r="A66" s="36" t="s">
        <v>224</v>
      </c>
      <c r="B66" s="8"/>
      <c r="C66" s="8"/>
      <c r="D66" s="8"/>
      <c r="E66" s="8"/>
      <c r="F66" s="8"/>
      <c r="G66" s="8"/>
    </row>
    <row r="67" spans="1:9" x14ac:dyDescent="0.25">
      <c r="A67" s="8"/>
      <c r="B67" s="8"/>
      <c r="C67" s="8"/>
      <c r="D67" s="8"/>
      <c r="E67" s="8"/>
      <c r="F67" s="8"/>
      <c r="G67" s="8"/>
    </row>
    <row r="68" spans="1:9" x14ac:dyDescent="0.25">
      <c r="A68" s="42" t="s">
        <v>27</v>
      </c>
      <c r="B68" s="43"/>
      <c r="C68" s="43"/>
      <c r="D68" s="43"/>
      <c r="E68" s="43"/>
      <c r="F68" s="43"/>
      <c r="G68" s="43"/>
      <c r="H68" s="44"/>
      <c r="I68" s="45"/>
    </row>
    <row r="69" spans="1:9" x14ac:dyDescent="0.25">
      <c r="A69" s="47" t="s">
        <v>227</v>
      </c>
      <c r="B69" s="47"/>
      <c r="C69" s="47"/>
      <c r="D69" s="47"/>
      <c r="E69" s="47"/>
      <c r="F69" s="47"/>
      <c r="G69" s="47"/>
      <c r="H69" s="47"/>
      <c r="I69" s="47"/>
    </row>
    <row r="70" spans="1:9" x14ac:dyDescent="0.25">
      <c r="B70" s="2">
        <v>11</v>
      </c>
      <c r="C70" s="3" t="s">
        <v>228</v>
      </c>
      <c r="D70" s="5" t="s">
        <v>229</v>
      </c>
      <c r="G70" s="6">
        <v>1</v>
      </c>
    </row>
    <row r="71" spans="1:9" x14ac:dyDescent="0.25">
      <c r="D71" s="35" t="str">
        <f>SUBSTITUTE("Sp.mat: 0.00%",".",IF(VALUE("1.2")=1.2,".",","),2)</f>
        <v>Sp.mat: 0.00%</v>
      </c>
      <c r="F71" s="35" t="str">
        <f>SUBSTITUTE("Sp.man: 0.00%",".",IF(VALUE("1.2")=1.2,".",","),2)</f>
        <v>Sp.man: 0.00%</v>
      </c>
      <c r="G71" s="35" t="str">
        <f>SUBSTITUTE("Sp.uti: 0.00%",".",IF(VALUE("1.2")=1.2,".",","),2)</f>
        <v>Sp.uti: 0.00%</v>
      </c>
    </row>
    <row r="72" spans="1:9" x14ac:dyDescent="0.25">
      <c r="A72" s="36" t="s">
        <v>230</v>
      </c>
      <c r="B72" s="8"/>
      <c r="C72" s="8"/>
      <c r="D72" s="8"/>
      <c r="E72" s="8"/>
      <c r="F72" s="8"/>
      <c r="G72" s="8"/>
    </row>
    <row r="73" spans="1:9" x14ac:dyDescent="0.25">
      <c r="A73" s="8"/>
      <c r="B73" s="8"/>
      <c r="C73" s="8"/>
      <c r="D73" s="8"/>
      <c r="E73" s="8"/>
      <c r="F73" s="8"/>
      <c r="G73" s="8"/>
    </row>
    <row r="74" spans="1:9" x14ac:dyDescent="0.25">
      <c r="A74" s="38" t="s">
        <v>27</v>
      </c>
      <c r="B74" s="39"/>
      <c r="C74" s="39"/>
      <c r="D74" s="39"/>
      <c r="E74" s="39"/>
      <c r="F74" s="39"/>
      <c r="G74" s="39"/>
      <c r="H74" s="40"/>
      <c r="I74" s="41"/>
    </row>
    <row r="75" spans="1:9" x14ac:dyDescent="0.25">
      <c r="B75" s="2">
        <v>12</v>
      </c>
      <c r="C75" s="3" t="s">
        <v>231</v>
      </c>
      <c r="D75" s="5" t="s">
        <v>153</v>
      </c>
      <c r="G75" s="6">
        <v>1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232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38" t="s">
        <v>233</v>
      </c>
      <c r="B79" s="39"/>
      <c r="C79" s="39"/>
      <c r="D79" s="39"/>
      <c r="E79" s="39"/>
      <c r="F79" s="39"/>
      <c r="G79" s="39"/>
      <c r="H79" s="40"/>
      <c r="I79" s="41"/>
    </row>
    <row r="80" spans="1:9" x14ac:dyDescent="0.25">
      <c r="B80" s="2">
        <v>13</v>
      </c>
      <c r="C80" s="3" t="s">
        <v>234</v>
      </c>
      <c r="D80" s="5" t="s">
        <v>153</v>
      </c>
      <c r="G80" s="6">
        <v>1</v>
      </c>
    </row>
    <row r="81" spans="1:9" x14ac:dyDescent="0.25">
      <c r="D81" s="35" t="str">
        <f>SUBSTITUTE("Sp.mat: 0.00%",".",IF(VALUE("1.2")=1.2,".",","),2)</f>
        <v>Sp.mat: 0.00%</v>
      </c>
      <c r="F81" s="35" t="str">
        <f>SUBSTITUTE("Sp.man: 0.00%",".",IF(VALUE("1.2")=1.2,".",","),2)</f>
        <v>Sp.man: 0.00%</v>
      </c>
      <c r="G81" s="35" t="str">
        <f>SUBSTITUTE("Sp.uti: 0.00%",".",IF(VALUE("1.2")=1.2,".",","),2)</f>
        <v>Sp.uti: 0.00%</v>
      </c>
    </row>
    <row r="82" spans="1:9" x14ac:dyDescent="0.25">
      <c r="A82" s="36" t="s">
        <v>235</v>
      </c>
      <c r="B82" s="8"/>
      <c r="C82" s="8"/>
      <c r="D82" s="8"/>
      <c r="E82" s="8"/>
      <c r="F82" s="8"/>
      <c r="G82" s="8"/>
    </row>
    <row r="83" spans="1:9" x14ac:dyDescent="0.25">
      <c r="A83" s="8"/>
      <c r="B83" s="8"/>
      <c r="C83" s="8"/>
      <c r="D83" s="8"/>
      <c r="E83" s="8"/>
      <c r="F83" s="8"/>
      <c r="G83" s="8"/>
    </row>
    <row r="84" spans="1:9" x14ac:dyDescent="0.25">
      <c r="A84" s="38" t="s">
        <v>27</v>
      </c>
      <c r="B84" s="39"/>
      <c r="C84" s="39"/>
      <c r="D84" s="39"/>
      <c r="E84" s="39"/>
      <c r="F84" s="39"/>
      <c r="G84" s="39"/>
      <c r="H84" s="40"/>
      <c r="I84" s="41"/>
    </row>
    <row r="85" spans="1:9" x14ac:dyDescent="0.25">
      <c r="B85" s="2">
        <v>14</v>
      </c>
      <c r="C85" s="3" t="s">
        <v>236</v>
      </c>
      <c r="D85" s="5" t="s">
        <v>153</v>
      </c>
      <c r="G85" s="6">
        <v>1</v>
      </c>
    </row>
    <row r="86" spans="1:9" x14ac:dyDescent="0.25">
      <c r="D86" s="35" t="str">
        <f>SUBSTITUTE("Sp.mat: 0.00%",".",IF(VALUE("1.2")=1.2,".",","),2)</f>
        <v>Sp.mat: 0.00%</v>
      </c>
      <c r="F86" s="35" t="str">
        <f>SUBSTITUTE("Sp.man: 0.00%",".",IF(VALUE("1.2")=1.2,".",","),2)</f>
        <v>Sp.man: 0.00%</v>
      </c>
      <c r="G86" s="35" t="str">
        <f>SUBSTITUTE("Sp.uti: 0.00%",".",IF(VALUE("1.2")=1.2,".",","),2)</f>
        <v>Sp.uti: 0.00%</v>
      </c>
    </row>
    <row r="87" spans="1:9" x14ac:dyDescent="0.25">
      <c r="A87" s="36" t="s">
        <v>237</v>
      </c>
      <c r="B87" s="8"/>
      <c r="C87" s="8"/>
      <c r="D87" s="8"/>
      <c r="E87" s="8"/>
      <c r="F87" s="8"/>
      <c r="G87" s="8"/>
    </row>
    <row r="88" spans="1:9" x14ac:dyDescent="0.25">
      <c r="A88" s="8"/>
      <c r="B88" s="8"/>
      <c r="C88" s="8"/>
      <c r="D88" s="8"/>
      <c r="E88" s="8"/>
      <c r="F88" s="8"/>
      <c r="G88" s="8"/>
    </row>
    <row r="89" spans="1:9" x14ac:dyDescent="0.25">
      <c r="A89" s="38" t="s">
        <v>27</v>
      </c>
      <c r="B89" s="39"/>
      <c r="C89" s="39"/>
      <c r="D89" s="39"/>
      <c r="E89" s="39"/>
      <c r="F89" s="39"/>
      <c r="G89" s="39"/>
      <c r="H89" s="40"/>
      <c r="I89" s="41"/>
    </row>
    <row r="90" spans="1:9" x14ac:dyDescent="0.25">
      <c r="B90" s="2">
        <v>15</v>
      </c>
      <c r="C90" s="3" t="s">
        <v>238</v>
      </c>
      <c r="D90" s="5" t="s">
        <v>153</v>
      </c>
      <c r="G90" s="6">
        <v>1</v>
      </c>
    </row>
    <row r="91" spans="1:9" x14ac:dyDescent="0.25">
      <c r="D91" s="35" t="str">
        <f>SUBSTITUTE("Sp.mat: 0.00%",".",IF(VALUE("1.2")=1.2,".",","),2)</f>
        <v>Sp.mat: 0.00%</v>
      </c>
      <c r="F91" s="35" t="str">
        <f>SUBSTITUTE("Sp.man: 0.00%",".",IF(VALUE("1.2")=1.2,".",","),2)</f>
        <v>Sp.man: 0.00%</v>
      </c>
      <c r="G91" s="35" t="str">
        <f>SUBSTITUTE("Sp.uti: 0.00%",".",IF(VALUE("1.2")=1.2,".",","),2)</f>
        <v>Sp.uti: 0.00%</v>
      </c>
    </row>
    <row r="92" spans="1:9" x14ac:dyDescent="0.25">
      <c r="A92" s="36" t="s">
        <v>239</v>
      </c>
      <c r="B92" s="8"/>
      <c r="C92" s="8"/>
      <c r="D92" s="8"/>
      <c r="E92" s="8"/>
      <c r="F92" s="8"/>
      <c r="G92" s="8"/>
    </row>
    <row r="93" spans="1:9" x14ac:dyDescent="0.25">
      <c r="A93" s="8"/>
      <c r="B93" s="8"/>
      <c r="C93" s="8"/>
      <c r="D93" s="8"/>
      <c r="E93" s="8"/>
      <c r="F93" s="8"/>
      <c r="G93" s="8"/>
    </row>
    <row r="94" spans="1:9" x14ac:dyDescent="0.25">
      <c r="A94" s="38" t="s">
        <v>240</v>
      </c>
      <c r="B94" s="39"/>
      <c r="C94" s="39"/>
      <c r="D94" s="39"/>
      <c r="E94" s="39"/>
      <c r="F94" s="39"/>
      <c r="G94" s="39"/>
      <c r="H94" s="40"/>
      <c r="I94" s="41"/>
    </row>
    <row r="95" spans="1:9" x14ac:dyDescent="0.25">
      <c r="B95" s="2">
        <v>16</v>
      </c>
      <c r="C95" s="3" t="s">
        <v>241</v>
      </c>
      <c r="D95" s="5" t="s">
        <v>153</v>
      </c>
      <c r="G95" s="6">
        <v>1</v>
      </c>
    </row>
    <row r="96" spans="1:9" x14ac:dyDescent="0.25">
      <c r="D96" s="35" t="str">
        <f>SUBSTITUTE("Sp.mat: 0.00%",".",IF(VALUE("1.2")=1.2,".",","),2)</f>
        <v>Sp.mat: 0.00%</v>
      </c>
      <c r="F96" s="35" t="str">
        <f>SUBSTITUTE("Sp.man: 0.00%",".",IF(VALUE("1.2")=1.2,".",","),2)</f>
        <v>Sp.man: 0.00%</v>
      </c>
      <c r="G96" s="35" t="str">
        <f>SUBSTITUTE("Sp.uti: 0.00%",".",IF(VALUE("1.2")=1.2,".",","),2)</f>
        <v>Sp.uti: 0.00%</v>
      </c>
    </row>
    <row r="97" spans="1:9" x14ac:dyDescent="0.25">
      <c r="A97" s="36" t="s">
        <v>242</v>
      </c>
      <c r="B97" s="8"/>
      <c r="C97" s="8"/>
      <c r="D97" s="8"/>
      <c r="E97" s="8"/>
      <c r="F97" s="8"/>
      <c r="G97" s="8"/>
    </row>
    <row r="98" spans="1:9" x14ac:dyDescent="0.25">
      <c r="A98" s="8"/>
      <c r="B98" s="8"/>
      <c r="C98" s="8"/>
      <c r="D98" s="8"/>
      <c r="E98" s="8"/>
      <c r="F98" s="8"/>
      <c r="G98" s="8"/>
    </row>
    <row r="99" spans="1:9" x14ac:dyDescent="0.25">
      <c r="A99" s="38" t="s">
        <v>27</v>
      </c>
      <c r="B99" s="39"/>
      <c r="C99" s="39"/>
      <c r="D99" s="39"/>
      <c r="E99" s="39"/>
      <c r="F99" s="39"/>
      <c r="G99" s="39"/>
      <c r="H99" s="40"/>
      <c r="I99" s="41"/>
    </row>
    <row r="100" spans="1:9" x14ac:dyDescent="0.25">
      <c r="B100" s="2">
        <v>17</v>
      </c>
      <c r="C100" s="3" t="s">
        <v>243</v>
      </c>
      <c r="D100" s="5" t="s">
        <v>153</v>
      </c>
      <c r="G100" s="6">
        <v>1</v>
      </c>
    </row>
    <row r="101" spans="1:9" x14ac:dyDescent="0.25">
      <c r="D101" s="35" t="str">
        <f>SUBSTITUTE("Sp.mat: 0.00%",".",IF(VALUE("1.2")=1.2,".",","),2)</f>
        <v>Sp.mat: 0.00%</v>
      </c>
      <c r="F101" s="35" t="str">
        <f>SUBSTITUTE("Sp.man: 0.00%",".",IF(VALUE("1.2")=1.2,".",","),2)</f>
        <v>Sp.man: 0.00%</v>
      </c>
      <c r="G101" s="35" t="str">
        <f>SUBSTITUTE("Sp.uti: 0.00%",".",IF(VALUE("1.2")=1.2,".",","),2)</f>
        <v>Sp.uti: 0.00%</v>
      </c>
    </row>
    <row r="102" spans="1:9" x14ac:dyDescent="0.25">
      <c r="A102" s="36" t="s">
        <v>244</v>
      </c>
      <c r="B102" s="8"/>
      <c r="C102" s="8"/>
      <c r="D102" s="8"/>
      <c r="E102" s="8"/>
      <c r="F102" s="8"/>
      <c r="G102" s="8"/>
    </row>
    <row r="103" spans="1:9" x14ac:dyDescent="0.25">
      <c r="A103" s="8"/>
      <c r="B103" s="8"/>
      <c r="C103" s="8"/>
      <c r="D103" s="8"/>
      <c r="E103" s="8"/>
      <c r="F103" s="8"/>
      <c r="G103" s="8"/>
    </row>
    <row r="104" spans="1:9" x14ac:dyDescent="0.25">
      <c r="A104" s="42" t="s">
        <v>27</v>
      </c>
      <c r="B104" s="43"/>
      <c r="C104" s="43"/>
      <c r="D104" s="43"/>
      <c r="E104" s="43"/>
      <c r="F104" s="43"/>
      <c r="G104" s="43"/>
      <c r="H104" s="44"/>
      <c r="I104" s="45"/>
    </row>
    <row r="105" spans="1:9" x14ac:dyDescent="0.25">
      <c r="A105" s="47" t="s">
        <v>245</v>
      </c>
      <c r="B105" s="47"/>
      <c r="C105" s="47"/>
      <c r="D105" s="47"/>
      <c r="E105" s="47"/>
      <c r="F105" s="47"/>
      <c r="G105" s="47"/>
      <c r="H105" s="47"/>
      <c r="I105" s="47"/>
    </row>
    <row r="106" spans="1:9" x14ac:dyDescent="0.25">
      <c r="B106" s="2">
        <v>18</v>
      </c>
      <c r="C106" s="3" t="s">
        <v>246</v>
      </c>
      <c r="D106" s="5" t="s">
        <v>153</v>
      </c>
      <c r="G106" s="6">
        <v>1</v>
      </c>
    </row>
    <row r="107" spans="1:9" x14ac:dyDescent="0.25">
      <c r="D107" s="35" t="str">
        <f>SUBSTITUTE("Sp.mat: 0.00%",".",IF(VALUE("1.2")=1.2,".",","),2)</f>
        <v>Sp.mat: 0.00%</v>
      </c>
      <c r="F107" s="35" t="str">
        <f>SUBSTITUTE("Sp.man: 0.00%",".",IF(VALUE("1.2")=1.2,".",","),2)</f>
        <v>Sp.man: 0.00%</v>
      </c>
      <c r="G107" s="35" t="str">
        <f>SUBSTITUTE("Sp.uti: 0.00%",".",IF(VALUE("1.2")=1.2,".",","),2)</f>
        <v>Sp.uti: 0.00%</v>
      </c>
    </row>
    <row r="108" spans="1:9" x14ac:dyDescent="0.25">
      <c r="A108" s="36" t="s">
        <v>247</v>
      </c>
      <c r="B108" s="8"/>
      <c r="C108" s="8"/>
      <c r="D108" s="8"/>
      <c r="E108" s="8"/>
      <c r="F108" s="8"/>
      <c r="G108" s="8"/>
    </row>
    <row r="109" spans="1:9" x14ac:dyDescent="0.25">
      <c r="A109" s="8"/>
      <c r="B109" s="8"/>
      <c r="C109" s="8"/>
      <c r="D109" s="8"/>
      <c r="E109" s="8"/>
      <c r="F109" s="8"/>
      <c r="G109" s="8"/>
    </row>
    <row r="110" spans="1:9" x14ac:dyDescent="0.25">
      <c r="A110" s="42" t="s">
        <v>27</v>
      </c>
      <c r="B110" s="43"/>
      <c r="C110" s="43"/>
      <c r="D110" s="43"/>
      <c r="E110" s="43"/>
      <c r="F110" s="43"/>
      <c r="G110" s="43"/>
      <c r="H110" s="44"/>
      <c r="I110" s="45"/>
    </row>
    <row r="111" spans="1:9" x14ac:dyDescent="0.25">
      <c r="A111" s="47" t="s">
        <v>245</v>
      </c>
      <c r="B111" s="47"/>
      <c r="C111" s="47"/>
      <c r="D111" s="47"/>
      <c r="E111" s="47"/>
      <c r="F111" s="47"/>
      <c r="G111" s="47"/>
      <c r="H111" s="47"/>
      <c r="I111" s="47"/>
    </row>
    <row r="112" spans="1:9" x14ac:dyDescent="0.25">
      <c r="B112" s="2">
        <v>19</v>
      </c>
      <c r="C112" s="3" t="s">
        <v>248</v>
      </c>
      <c r="D112" s="5" t="s">
        <v>153</v>
      </c>
      <c r="G112" s="6">
        <v>1</v>
      </c>
    </row>
    <row r="113" spans="1:9" x14ac:dyDescent="0.25">
      <c r="D113" s="35" t="str">
        <f>SUBSTITUTE("Sp.mat: 0.00%",".",IF(VALUE("1.2")=1.2,".",","),2)</f>
        <v>Sp.mat: 0.00%</v>
      </c>
      <c r="F113" s="35" t="str">
        <f>SUBSTITUTE("Sp.man: 0.00%",".",IF(VALUE("1.2")=1.2,".",","),2)</f>
        <v>Sp.man: 0.00%</v>
      </c>
      <c r="G113" s="35" t="str">
        <f>SUBSTITUTE("Sp.uti: 0.00%",".",IF(VALUE("1.2")=1.2,".",","),2)</f>
        <v>Sp.uti: 0.00%</v>
      </c>
    </row>
    <row r="114" spans="1:9" x14ac:dyDescent="0.25">
      <c r="A114" s="36" t="s">
        <v>249</v>
      </c>
      <c r="B114" s="8"/>
      <c r="C114" s="8"/>
      <c r="D114" s="8"/>
      <c r="E114" s="8"/>
      <c r="F114" s="8"/>
      <c r="G114" s="8"/>
    </row>
    <row r="115" spans="1:9" x14ac:dyDescent="0.25">
      <c r="A115" s="8"/>
      <c r="B115" s="8"/>
      <c r="C115" s="8"/>
      <c r="D115" s="8"/>
      <c r="E115" s="8"/>
      <c r="F115" s="8"/>
      <c r="G115" s="8"/>
    </row>
    <row r="116" spans="1:9" x14ac:dyDescent="0.25">
      <c r="A116" s="38" t="s">
        <v>27</v>
      </c>
      <c r="B116" s="39"/>
      <c r="C116" s="39"/>
      <c r="D116" s="39"/>
      <c r="E116" s="39"/>
      <c r="F116" s="39"/>
      <c r="G116" s="39"/>
      <c r="H116" s="40"/>
      <c r="I116" s="41"/>
    </row>
    <row r="117" spans="1:9" x14ac:dyDescent="0.25">
      <c r="B117" s="2">
        <v>20</v>
      </c>
      <c r="C117" s="3" t="s">
        <v>250</v>
      </c>
      <c r="D117" s="5" t="s">
        <v>153</v>
      </c>
      <c r="G117" s="6">
        <v>1</v>
      </c>
    </row>
    <row r="118" spans="1:9" x14ac:dyDescent="0.25">
      <c r="D118" s="35" t="str">
        <f>SUBSTITUTE("Sp.mat: 0.00%",".",IF(VALUE("1.2")=1.2,".",","),2)</f>
        <v>Sp.mat: 0.00%</v>
      </c>
      <c r="F118" s="35" t="str">
        <f>SUBSTITUTE("Sp.man: 0.00%",".",IF(VALUE("1.2")=1.2,".",","),2)</f>
        <v>Sp.man: 0.00%</v>
      </c>
      <c r="G118" s="35" t="str">
        <f>SUBSTITUTE("Sp.uti: 0.00%",".",IF(VALUE("1.2")=1.2,".",","),2)</f>
        <v>Sp.uti: 0.00%</v>
      </c>
    </row>
    <row r="119" spans="1:9" x14ac:dyDescent="0.25">
      <c r="A119" s="36" t="s">
        <v>251</v>
      </c>
      <c r="B119" s="8"/>
      <c r="C119" s="8"/>
      <c r="D119" s="8"/>
      <c r="E119" s="8"/>
      <c r="F119" s="8"/>
      <c r="G119" s="8"/>
    </row>
    <row r="120" spans="1:9" x14ac:dyDescent="0.25">
      <c r="A120" s="8"/>
      <c r="B120" s="8"/>
      <c r="C120" s="8"/>
      <c r="D120" s="8"/>
      <c r="E120" s="8"/>
      <c r="F120" s="8"/>
      <c r="G120" s="8"/>
    </row>
    <row r="121" spans="1:9" x14ac:dyDescent="0.25">
      <c r="A121" s="38" t="s">
        <v>27</v>
      </c>
      <c r="B121" s="39"/>
      <c r="C121" s="39"/>
      <c r="D121" s="39"/>
      <c r="E121" s="39"/>
      <c r="F121" s="39"/>
      <c r="G121" s="39"/>
      <c r="H121" s="40"/>
      <c r="I121" s="41"/>
    </row>
    <row r="122" spans="1:9" x14ac:dyDescent="0.25">
      <c r="B122" s="2">
        <v>21</v>
      </c>
      <c r="C122" s="3" t="s">
        <v>252</v>
      </c>
      <c r="D122" s="5" t="s">
        <v>153</v>
      </c>
      <c r="G122" s="6">
        <v>1</v>
      </c>
    </row>
    <row r="123" spans="1:9" x14ac:dyDescent="0.25">
      <c r="D123" s="35" t="str">
        <f>SUBSTITUTE("Sp.mat: 0.00%",".",IF(VALUE("1.2")=1.2,".",","),2)</f>
        <v>Sp.mat: 0.00%</v>
      </c>
      <c r="F123" s="35" t="str">
        <f>SUBSTITUTE("Sp.man: 0.00%",".",IF(VALUE("1.2")=1.2,".",","),2)</f>
        <v>Sp.man: 0.00%</v>
      </c>
      <c r="G123" s="35" t="str">
        <f>SUBSTITUTE("Sp.uti: 0.00%",".",IF(VALUE("1.2")=1.2,".",","),2)</f>
        <v>Sp.uti: 0.00%</v>
      </c>
    </row>
    <row r="124" spans="1:9" x14ac:dyDescent="0.25">
      <c r="A124" s="36" t="s">
        <v>253</v>
      </c>
      <c r="B124" s="8"/>
      <c r="C124" s="8"/>
      <c r="D124" s="8"/>
      <c r="E124" s="8"/>
      <c r="F124" s="8"/>
      <c r="G124" s="8"/>
    </row>
    <row r="125" spans="1:9" x14ac:dyDescent="0.25">
      <c r="A125" s="8"/>
      <c r="B125" s="8"/>
      <c r="C125" s="8"/>
      <c r="D125" s="8"/>
      <c r="E125" s="8"/>
      <c r="F125" s="8"/>
      <c r="G125" s="8"/>
    </row>
    <row r="126" spans="1:9" x14ac:dyDescent="0.25">
      <c r="A126" s="38" t="s">
        <v>27</v>
      </c>
      <c r="B126" s="39"/>
      <c r="C126" s="39"/>
      <c r="D126" s="39"/>
      <c r="E126" s="39"/>
      <c r="F126" s="39"/>
      <c r="G126" s="39"/>
      <c r="H126" s="40"/>
      <c r="I126" s="41"/>
    </row>
    <row r="127" spans="1:9" x14ac:dyDescent="0.25">
      <c r="B127" s="2">
        <v>22</v>
      </c>
      <c r="C127" s="3" t="s">
        <v>254</v>
      </c>
      <c r="D127" s="5" t="s">
        <v>153</v>
      </c>
      <c r="G127" s="6">
        <v>1</v>
      </c>
    </row>
    <row r="128" spans="1:9" x14ac:dyDescent="0.25">
      <c r="D128" s="35" t="str">
        <f>SUBSTITUTE("Sp.mat: 0.00%",".",IF(VALUE("1.2")=1.2,".",","),2)</f>
        <v>Sp.mat: 0.00%</v>
      </c>
      <c r="F128" s="35" t="str">
        <f>SUBSTITUTE("Sp.man: 0.00%",".",IF(VALUE("1.2")=1.2,".",","),2)</f>
        <v>Sp.man: 0.00%</v>
      </c>
      <c r="G128" s="35" t="str">
        <f>SUBSTITUTE("Sp.uti: 0.00%",".",IF(VALUE("1.2")=1.2,".",","),2)</f>
        <v>Sp.uti: 0.00%</v>
      </c>
    </row>
    <row r="129" spans="1:9" x14ac:dyDescent="0.25">
      <c r="A129" s="36" t="s">
        <v>255</v>
      </c>
      <c r="B129" s="8"/>
      <c r="C129" s="8"/>
      <c r="D129" s="8"/>
      <c r="E129" s="8"/>
      <c r="F129" s="8"/>
      <c r="G129" s="8"/>
    </row>
    <row r="130" spans="1:9" x14ac:dyDescent="0.25">
      <c r="A130" s="8"/>
      <c r="B130" s="8"/>
      <c r="C130" s="8"/>
      <c r="D130" s="8"/>
      <c r="E130" s="8"/>
      <c r="F130" s="8"/>
      <c r="G130" s="8"/>
    </row>
    <row r="131" spans="1:9" x14ac:dyDescent="0.25">
      <c r="A131" s="38" t="s">
        <v>27</v>
      </c>
      <c r="B131" s="39"/>
      <c r="C131" s="39"/>
      <c r="D131" s="39"/>
      <c r="E131" s="39"/>
      <c r="F131" s="39"/>
      <c r="G131" s="39"/>
      <c r="H131" s="40"/>
      <c r="I131" s="41"/>
    </row>
    <row r="132" spans="1:9" x14ac:dyDescent="0.25">
      <c r="B132" s="2">
        <v>23</v>
      </c>
      <c r="C132" s="3" t="s">
        <v>256</v>
      </c>
      <c r="D132" s="5" t="s">
        <v>153</v>
      </c>
      <c r="G132" s="6">
        <v>1</v>
      </c>
    </row>
    <row r="133" spans="1:9" x14ac:dyDescent="0.25">
      <c r="D133" s="35" t="str">
        <f>SUBSTITUTE("Sp.mat: -100.00%",".",IF(VALUE("1.2")=1.2,".",","),2)</f>
        <v>Sp.mat: -100.00%</v>
      </c>
      <c r="F133" s="35" t="str">
        <f>SUBSTITUTE("Sp.man: 0.00%",".",IF(VALUE("1.2")=1.2,".",","),2)</f>
        <v>Sp.man: 0.00%</v>
      </c>
      <c r="G133" s="35" t="str">
        <f>SUBSTITUTE("Sp.uti: 0.00%",".",IF(VALUE("1.2")=1.2,".",","),2)</f>
        <v>Sp.uti: 0.00%</v>
      </c>
    </row>
    <row r="134" spans="1:9" x14ac:dyDescent="0.25">
      <c r="A134" s="36" t="s">
        <v>257</v>
      </c>
      <c r="B134" s="8"/>
      <c r="C134" s="8"/>
      <c r="D134" s="8"/>
      <c r="E134" s="8"/>
      <c r="F134" s="8"/>
      <c r="G134" s="8"/>
    </row>
    <row r="135" spans="1:9" x14ac:dyDescent="0.25">
      <c r="A135" s="8"/>
      <c r="B135" s="8"/>
      <c r="C135" s="8"/>
      <c r="D135" s="8"/>
      <c r="E135" s="8"/>
      <c r="F135" s="8"/>
      <c r="G135" s="8"/>
    </row>
    <row r="136" spans="1:9" x14ac:dyDescent="0.25">
      <c r="A136" s="38" t="s">
        <v>27</v>
      </c>
      <c r="B136" s="39"/>
      <c r="C136" s="39"/>
      <c r="D136" s="39"/>
      <c r="E136" s="39"/>
      <c r="F136" s="39"/>
      <c r="G136" s="39"/>
      <c r="H136" s="40"/>
      <c r="I136" s="41"/>
    </row>
    <row r="137" spans="1:9" x14ac:dyDescent="0.25">
      <c r="B137" s="2">
        <v>24</v>
      </c>
      <c r="C137" s="3" t="s">
        <v>258</v>
      </c>
      <c r="D137" s="5" t="s">
        <v>153</v>
      </c>
      <c r="G137" s="6">
        <v>1</v>
      </c>
    </row>
    <row r="138" spans="1:9" x14ac:dyDescent="0.25">
      <c r="D138" s="35" t="str">
        <f>SUBSTITUTE("Sp.mat: 0.00%",".",IF(VALUE("1.2")=1.2,".",","),2)</f>
        <v>Sp.mat: 0.00%</v>
      </c>
      <c r="F138" s="35" t="str">
        <f>SUBSTITUTE("Sp.man: 0.00%",".",IF(VALUE("1.2")=1.2,".",","),2)</f>
        <v>Sp.man: 0.00%</v>
      </c>
      <c r="G138" s="35" t="str">
        <f>SUBSTITUTE("Sp.uti: 0.00%",".",IF(VALUE("1.2")=1.2,".",","),2)</f>
        <v>Sp.uti: 0.00%</v>
      </c>
    </row>
    <row r="139" spans="1:9" x14ac:dyDescent="0.25">
      <c r="A139" s="36" t="s">
        <v>259</v>
      </c>
      <c r="B139" s="8"/>
      <c r="C139" s="8"/>
      <c r="D139" s="8"/>
      <c r="E139" s="8"/>
      <c r="F139" s="8"/>
      <c r="G139" s="8"/>
    </row>
    <row r="140" spans="1:9" x14ac:dyDescent="0.25">
      <c r="A140" s="8"/>
      <c r="B140" s="8"/>
      <c r="C140" s="8"/>
      <c r="D140" s="8"/>
      <c r="E140" s="8"/>
      <c r="F140" s="8"/>
      <c r="G140" s="8"/>
    </row>
    <row r="141" spans="1:9" x14ac:dyDescent="0.25">
      <c r="A141" s="38" t="s">
        <v>27</v>
      </c>
      <c r="B141" s="39"/>
      <c r="C141" s="39"/>
      <c r="D141" s="39"/>
      <c r="E141" s="39"/>
      <c r="F141" s="39"/>
      <c r="G141" s="39"/>
      <c r="H141" s="40"/>
      <c r="I141" s="41"/>
    </row>
    <row r="142" spans="1:9" x14ac:dyDescent="0.25">
      <c r="B142" s="2">
        <v>25</v>
      </c>
      <c r="C142" s="3" t="s">
        <v>260</v>
      </c>
      <c r="D142" s="5" t="s">
        <v>153</v>
      </c>
      <c r="G142" s="6">
        <v>1</v>
      </c>
    </row>
    <row r="143" spans="1:9" x14ac:dyDescent="0.25">
      <c r="D143" s="35" t="str">
        <f>SUBSTITUTE("Sp.mat: 0.00%",".",IF(VALUE("1.2")=1.2,".",","),2)</f>
        <v>Sp.mat: 0.00%</v>
      </c>
      <c r="F143" s="35" t="str">
        <f>SUBSTITUTE("Sp.man: 0.00%",".",IF(VALUE("1.2")=1.2,".",","),2)</f>
        <v>Sp.man: 0.00%</v>
      </c>
      <c r="G143" s="35" t="str">
        <f>SUBSTITUTE("Sp.uti: 0.00%",".",IF(VALUE("1.2")=1.2,".",","),2)</f>
        <v>Sp.uti: 0.00%</v>
      </c>
    </row>
    <row r="144" spans="1:9" x14ac:dyDescent="0.25">
      <c r="A144" s="36" t="s">
        <v>261</v>
      </c>
      <c r="B144" s="8"/>
      <c r="C144" s="8"/>
      <c r="D144" s="8"/>
      <c r="E144" s="8"/>
      <c r="F144" s="8"/>
      <c r="G144" s="8"/>
    </row>
    <row r="145" spans="1:9" x14ac:dyDescent="0.25">
      <c r="A145" s="8"/>
      <c r="B145" s="8"/>
      <c r="C145" s="8"/>
      <c r="D145" s="8"/>
      <c r="E145" s="8"/>
      <c r="F145" s="8"/>
      <c r="G145" s="8"/>
    </row>
    <row r="146" spans="1:9" x14ac:dyDescent="0.25">
      <c r="A146" s="38" t="s">
        <v>27</v>
      </c>
      <c r="B146" s="39"/>
      <c r="C146" s="39"/>
      <c r="D146" s="39"/>
      <c r="E146" s="39"/>
      <c r="F146" s="39"/>
      <c r="G146" s="39"/>
      <c r="H146" s="40"/>
      <c r="I146" s="41"/>
    </row>
    <row r="147" spans="1:9" x14ac:dyDescent="0.25">
      <c r="B147" s="2">
        <v>26</v>
      </c>
      <c r="C147" s="3" t="s">
        <v>262</v>
      </c>
      <c r="D147" s="5" t="s">
        <v>153</v>
      </c>
      <c r="G147" s="6">
        <v>1</v>
      </c>
    </row>
    <row r="148" spans="1:9" x14ac:dyDescent="0.25">
      <c r="D148" s="35" t="str">
        <f>SUBSTITUTE("Sp.mat: 0.00%",".",IF(VALUE("1.2")=1.2,".",","),2)</f>
        <v>Sp.mat: 0.00%</v>
      </c>
      <c r="F148" s="35" t="str">
        <f>SUBSTITUTE("Sp.man: 0.00%",".",IF(VALUE("1.2")=1.2,".",","),2)</f>
        <v>Sp.man: 0.00%</v>
      </c>
      <c r="G148" s="35" t="str">
        <f>SUBSTITUTE("Sp.uti: 0.00%",".",IF(VALUE("1.2")=1.2,".",","),2)</f>
        <v>Sp.uti: 0.00%</v>
      </c>
    </row>
    <row r="149" spans="1:9" x14ac:dyDescent="0.25">
      <c r="A149" s="36" t="s">
        <v>263</v>
      </c>
      <c r="B149" s="8"/>
      <c r="C149" s="8"/>
      <c r="D149" s="8"/>
      <c r="E149" s="8"/>
      <c r="F149" s="8"/>
      <c r="G149" s="8"/>
    </row>
    <row r="150" spans="1:9" x14ac:dyDescent="0.25">
      <c r="A150" s="8"/>
      <c r="B150" s="8"/>
      <c r="C150" s="8"/>
      <c r="D150" s="8"/>
      <c r="E150" s="8"/>
      <c r="F150" s="8"/>
      <c r="G150" s="8"/>
    </row>
    <row r="151" spans="1:9" x14ac:dyDescent="0.25">
      <c r="A151" s="38" t="s">
        <v>27</v>
      </c>
      <c r="B151" s="39"/>
      <c r="C151" s="39"/>
      <c r="D151" s="39"/>
      <c r="E151" s="39"/>
      <c r="F151" s="39"/>
      <c r="G151" s="39"/>
      <c r="H151" s="40"/>
      <c r="I151" s="41"/>
    </row>
    <row r="152" spans="1:9" x14ac:dyDescent="0.25">
      <c r="B152" s="2">
        <v>27</v>
      </c>
      <c r="C152" s="3" t="s">
        <v>264</v>
      </c>
      <c r="D152" s="5" t="s">
        <v>153</v>
      </c>
      <c r="G152" s="6">
        <v>2</v>
      </c>
    </row>
    <row r="153" spans="1:9" x14ac:dyDescent="0.25">
      <c r="D153" s="35" t="str">
        <f>SUBSTITUTE("Sp.mat: 0.00%",".",IF(VALUE("1.2")=1.2,".",","),2)</f>
        <v>Sp.mat: 0.00%</v>
      </c>
      <c r="F153" s="35" t="str">
        <f>SUBSTITUTE("Sp.man: 0.00%",".",IF(VALUE("1.2")=1.2,".",","),2)</f>
        <v>Sp.man: 0.00%</v>
      </c>
      <c r="G153" s="35" t="str">
        <f>SUBSTITUTE("Sp.uti: 0.00%",".",IF(VALUE("1.2")=1.2,".",","),2)</f>
        <v>Sp.uti: 0.00%</v>
      </c>
    </row>
    <row r="154" spans="1:9" x14ac:dyDescent="0.25">
      <c r="A154" s="36" t="s">
        <v>265</v>
      </c>
      <c r="B154" s="8"/>
      <c r="C154" s="8"/>
      <c r="D154" s="8"/>
      <c r="E154" s="8"/>
      <c r="F154" s="8"/>
      <c r="G154" s="8"/>
    </row>
    <row r="155" spans="1:9" x14ac:dyDescent="0.25">
      <c r="A155" s="8"/>
      <c r="B155" s="8"/>
      <c r="C155" s="8"/>
      <c r="D155" s="8"/>
      <c r="E155" s="8"/>
      <c r="F155" s="8"/>
      <c r="G155" s="8"/>
    </row>
    <row r="156" spans="1:9" x14ac:dyDescent="0.25">
      <c r="A156" s="42" t="s">
        <v>266</v>
      </c>
      <c r="B156" s="43"/>
      <c r="C156" s="43"/>
      <c r="D156" s="43"/>
      <c r="E156" s="43"/>
      <c r="F156" s="43"/>
      <c r="G156" s="43"/>
      <c r="H156" s="44"/>
      <c r="I156" s="45"/>
    </row>
    <row r="157" spans="1:9" x14ac:dyDescent="0.25">
      <c r="A157" s="47" t="s">
        <v>267</v>
      </c>
      <c r="B157" s="47"/>
      <c r="C157" s="47"/>
      <c r="D157" s="47"/>
      <c r="E157" s="47"/>
      <c r="F157" s="47"/>
      <c r="G157" s="47"/>
      <c r="H157" s="47"/>
      <c r="I157" s="47"/>
    </row>
    <row r="158" spans="1:9" x14ac:dyDescent="0.25">
      <c r="B158" s="2">
        <v>28</v>
      </c>
      <c r="C158" s="3" t="s">
        <v>268</v>
      </c>
      <c r="D158" s="5" t="s">
        <v>153</v>
      </c>
      <c r="G158" s="6">
        <v>1</v>
      </c>
    </row>
    <row r="159" spans="1:9" x14ac:dyDescent="0.25">
      <c r="D159" s="35" t="str">
        <f>SUBSTITUTE("Sp.mat: 0.00%",".",IF(VALUE("1.2")=1.2,".",","),2)</f>
        <v>Sp.mat: 0.00%</v>
      </c>
      <c r="F159" s="35" t="str">
        <f>SUBSTITUTE("Sp.man: 0.00%",".",IF(VALUE("1.2")=1.2,".",","),2)</f>
        <v>Sp.man: 0.00%</v>
      </c>
      <c r="G159" s="35" t="str">
        <f>SUBSTITUTE("Sp.uti: 0.00%",".",IF(VALUE("1.2")=1.2,".",","),2)</f>
        <v>Sp.uti: 0.00%</v>
      </c>
    </row>
    <row r="160" spans="1:9" x14ac:dyDescent="0.25">
      <c r="A160" s="36" t="s">
        <v>269</v>
      </c>
      <c r="B160" s="8"/>
      <c r="C160" s="8"/>
      <c r="D160" s="8"/>
      <c r="E160" s="8"/>
      <c r="F160" s="8"/>
      <c r="G160" s="8"/>
    </row>
    <row r="161" spans="1:9" x14ac:dyDescent="0.25">
      <c r="A161" s="8"/>
      <c r="B161" s="8"/>
      <c r="C161" s="8"/>
      <c r="D161" s="8"/>
      <c r="E161" s="8"/>
      <c r="F161" s="8"/>
      <c r="G161" s="8"/>
    </row>
    <row r="162" spans="1:9" x14ac:dyDescent="0.25">
      <c r="A162" s="42" t="s">
        <v>270</v>
      </c>
      <c r="B162" s="43"/>
      <c r="C162" s="43"/>
      <c r="D162" s="43"/>
      <c r="E162" s="43"/>
      <c r="F162" s="43"/>
      <c r="G162" s="43"/>
      <c r="H162" s="44"/>
      <c r="I162" s="45"/>
    </row>
    <row r="163" spans="1:9" x14ac:dyDescent="0.25">
      <c r="A163" s="47" t="s">
        <v>271</v>
      </c>
      <c r="B163" s="47"/>
      <c r="C163" s="47"/>
      <c r="D163" s="47"/>
      <c r="E163" s="47"/>
      <c r="F163" s="47"/>
      <c r="G163" s="47"/>
      <c r="H163" s="47"/>
      <c r="I163" s="47"/>
    </row>
    <row r="164" spans="1:9" x14ac:dyDescent="0.25">
      <c r="B164" s="2">
        <v>29</v>
      </c>
      <c r="C164" s="3" t="s">
        <v>272</v>
      </c>
      <c r="D164" s="5" t="s">
        <v>153</v>
      </c>
      <c r="G164" s="6">
        <v>4</v>
      </c>
    </row>
    <row r="165" spans="1:9" x14ac:dyDescent="0.25">
      <c r="D165" s="35" t="str">
        <f>SUBSTITUTE("Sp.mat: 0.00%",".",IF(VALUE("1.2")=1.2,".",","),2)</f>
        <v>Sp.mat: 0.00%</v>
      </c>
      <c r="F165" s="35" t="str">
        <f>SUBSTITUTE("Sp.man: 0.00%",".",IF(VALUE("1.2")=1.2,".",","),2)</f>
        <v>Sp.man: 0.00%</v>
      </c>
      <c r="G165" s="35" t="str">
        <f>SUBSTITUTE("Sp.uti: 0.00%",".",IF(VALUE("1.2")=1.2,".",","),2)</f>
        <v>Sp.uti: 0.00%</v>
      </c>
    </row>
    <row r="166" spans="1:9" x14ac:dyDescent="0.25">
      <c r="A166" s="36" t="s">
        <v>273</v>
      </c>
      <c r="B166" s="8"/>
      <c r="C166" s="8"/>
      <c r="D166" s="8"/>
      <c r="E166" s="8"/>
      <c r="F166" s="8"/>
      <c r="G166" s="8"/>
    </row>
    <row r="167" spans="1:9" x14ac:dyDescent="0.25">
      <c r="A167" s="8"/>
      <c r="B167" s="8"/>
      <c r="C167" s="8"/>
      <c r="D167" s="8"/>
      <c r="E167" s="8"/>
      <c r="F167" s="8"/>
      <c r="G167" s="8"/>
    </row>
    <row r="168" spans="1:9" x14ac:dyDescent="0.25">
      <c r="A168" s="38" t="s">
        <v>274</v>
      </c>
      <c r="B168" s="39"/>
      <c r="C168" s="39"/>
      <c r="D168" s="39"/>
      <c r="E168" s="39"/>
      <c r="F168" s="39"/>
      <c r="G168" s="39"/>
      <c r="H168" s="40"/>
      <c r="I168" s="41"/>
    </row>
    <row r="169" spans="1:9" x14ac:dyDescent="0.25">
      <c r="B169" s="2">
        <v>30</v>
      </c>
      <c r="C169" s="3" t="s">
        <v>275</v>
      </c>
      <c r="D169" s="5" t="s">
        <v>153</v>
      </c>
      <c r="G169" s="6">
        <v>8</v>
      </c>
    </row>
    <row r="170" spans="1:9" x14ac:dyDescent="0.25">
      <c r="D170" s="35" t="str">
        <f>SUBSTITUTE("Sp.mat: 0.00%",".",IF(VALUE("1.2")=1.2,".",","),2)</f>
        <v>Sp.mat: 0.00%</v>
      </c>
      <c r="F170" s="35" t="str">
        <f>SUBSTITUTE("Sp.man: 0.00%",".",IF(VALUE("1.2")=1.2,".",","),2)</f>
        <v>Sp.man: 0.00%</v>
      </c>
      <c r="G170" s="35" t="str">
        <f>SUBSTITUTE("Sp.uti: 0.00%",".",IF(VALUE("1.2")=1.2,".",","),2)</f>
        <v>Sp.uti: 0.00%</v>
      </c>
    </row>
    <row r="171" spans="1:9" x14ac:dyDescent="0.25">
      <c r="A171" s="36" t="s">
        <v>276</v>
      </c>
      <c r="B171" s="8"/>
      <c r="C171" s="8"/>
      <c r="D171" s="8"/>
      <c r="E171" s="8"/>
      <c r="F171" s="8"/>
      <c r="G171" s="8"/>
    </row>
    <row r="172" spans="1:9" x14ac:dyDescent="0.25">
      <c r="A172" s="8"/>
      <c r="B172" s="8"/>
      <c r="C172" s="8"/>
      <c r="D172" s="8"/>
      <c r="E172" s="8"/>
      <c r="F172" s="8"/>
      <c r="G172" s="8"/>
    </row>
    <row r="173" spans="1:9" x14ac:dyDescent="0.25">
      <c r="A173" s="38" t="s">
        <v>277</v>
      </c>
      <c r="B173" s="39"/>
      <c r="C173" s="39"/>
      <c r="D173" s="39"/>
      <c r="E173" s="39"/>
      <c r="F173" s="39"/>
      <c r="G173" s="39"/>
      <c r="H173" s="40"/>
      <c r="I173" s="41"/>
    </row>
    <row r="174" spans="1:9" x14ac:dyDescent="0.25">
      <c r="B174" s="2">
        <v>31</v>
      </c>
      <c r="C174" s="3" t="s">
        <v>278</v>
      </c>
      <c r="D174" s="5" t="s">
        <v>153</v>
      </c>
      <c r="G174" s="6">
        <v>1</v>
      </c>
    </row>
    <row r="175" spans="1:9" x14ac:dyDescent="0.25">
      <c r="D175" s="35" t="str">
        <f>SUBSTITUTE("Sp.mat: 0.00%",".",IF(VALUE("1.2")=1.2,".",","),2)</f>
        <v>Sp.mat: 0.00%</v>
      </c>
      <c r="F175" s="35" t="str">
        <f>SUBSTITUTE("Sp.man: 0.00%",".",IF(VALUE("1.2")=1.2,".",","),2)</f>
        <v>Sp.man: 0.00%</v>
      </c>
      <c r="G175" s="35" t="str">
        <f>SUBSTITUTE("Sp.uti: 0.00%",".",IF(VALUE("1.2")=1.2,".",","),2)</f>
        <v>Sp.uti: 0.00%</v>
      </c>
    </row>
    <row r="176" spans="1:9" x14ac:dyDescent="0.25">
      <c r="A176" s="36" t="s">
        <v>279</v>
      </c>
      <c r="B176" s="8"/>
      <c r="C176" s="8"/>
      <c r="D176" s="8"/>
      <c r="E176" s="8"/>
      <c r="F176" s="8"/>
      <c r="G176" s="8"/>
    </row>
    <row r="177" spans="1:9" x14ac:dyDescent="0.25">
      <c r="A177" s="8"/>
      <c r="B177" s="8"/>
      <c r="C177" s="8"/>
      <c r="D177" s="8"/>
      <c r="E177" s="8"/>
      <c r="F177" s="8"/>
      <c r="G177" s="8"/>
    </row>
    <row r="178" spans="1:9" x14ac:dyDescent="0.25">
      <c r="A178" s="38" t="s">
        <v>280</v>
      </c>
      <c r="B178" s="39"/>
      <c r="C178" s="39"/>
      <c r="D178" s="39"/>
      <c r="E178" s="39"/>
      <c r="F178" s="39"/>
      <c r="G178" s="39"/>
      <c r="H178" s="40"/>
      <c r="I178" s="41"/>
    </row>
    <row r="179" spans="1:9" x14ac:dyDescent="0.25">
      <c r="B179" s="2">
        <v>32</v>
      </c>
      <c r="C179" s="3" t="s">
        <v>281</v>
      </c>
      <c r="D179" s="5" t="s">
        <v>153</v>
      </c>
      <c r="G179" s="6">
        <v>1</v>
      </c>
    </row>
    <row r="180" spans="1:9" x14ac:dyDescent="0.25">
      <c r="D180" s="35" t="str">
        <f>SUBSTITUTE("Sp.mat: 0.00%",".",IF(VALUE("1.2")=1.2,".",","),2)</f>
        <v>Sp.mat: 0.00%</v>
      </c>
      <c r="F180" s="35" t="str">
        <f>SUBSTITUTE("Sp.man: 0.00%",".",IF(VALUE("1.2")=1.2,".",","),2)</f>
        <v>Sp.man: 0.00%</v>
      </c>
      <c r="G180" s="35" t="str">
        <f>SUBSTITUTE("Sp.uti: 0.00%",".",IF(VALUE("1.2")=1.2,".",","),2)</f>
        <v>Sp.uti: 0.00%</v>
      </c>
    </row>
    <row r="181" spans="1:9" x14ac:dyDescent="0.25">
      <c r="A181" s="36" t="s">
        <v>282</v>
      </c>
      <c r="B181" s="8"/>
      <c r="C181" s="8"/>
      <c r="D181" s="8"/>
      <c r="E181" s="8"/>
      <c r="F181" s="8"/>
      <c r="G181" s="8"/>
    </row>
    <row r="182" spans="1:9" x14ac:dyDescent="0.25">
      <c r="A182" s="8"/>
      <c r="B182" s="8"/>
      <c r="C182" s="8"/>
      <c r="D182" s="8"/>
      <c r="E182" s="8"/>
      <c r="F182" s="8"/>
      <c r="G182" s="8"/>
    </row>
    <row r="183" spans="1:9" x14ac:dyDescent="0.25">
      <c r="A183" s="38" t="s">
        <v>27</v>
      </c>
      <c r="B183" s="39"/>
      <c r="C183" s="39"/>
      <c r="D183" s="39"/>
      <c r="E183" s="39"/>
      <c r="F183" s="39"/>
      <c r="G183" s="39"/>
      <c r="H183" s="40"/>
      <c r="I183" s="41"/>
    </row>
    <row r="184" spans="1:9" x14ac:dyDescent="0.25">
      <c r="B184" s="2">
        <v>33</v>
      </c>
      <c r="C184" s="3" t="s">
        <v>283</v>
      </c>
      <c r="D184" s="5" t="s">
        <v>134</v>
      </c>
      <c r="G184" s="6">
        <v>120</v>
      </c>
    </row>
    <row r="185" spans="1:9" x14ac:dyDescent="0.25">
      <c r="D185" s="35" t="str">
        <f>SUBSTITUTE("Sp.mat: 0.00%",".",IF(VALUE("1.2")=1.2,".",","),2)</f>
        <v>Sp.mat: 0.00%</v>
      </c>
      <c r="F185" s="35" t="str">
        <f>SUBSTITUTE("Sp.man: 0.00%",".",IF(VALUE("1.2")=1.2,".",","),2)</f>
        <v>Sp.man: 0.00%</v>
      </c>
      <c r="G185" s="35" t="str">
        <f>SUBSTITUTE("Sp.uti: 0.00%",".",IF(VALUE("1.2")=1.2,".",","),2)</f>
        <v>Sp.uti: 0.00%</v>
      </c>
    </row>
    <row r="186" spans="1:9" x14ac:dyDescent="0.25">
      <c r="A186" s="36" t="s">
        <v>284</v>
      </c>
      <c r="B186" s="8"/>
      <c r="C186" s="8"/>
      <c r="D186" s="8"/>
      <c r="E186" s="8"/>
      <c r="F186" s="8"/>
      <c r="G186" s="8"/>
    </row>
    <row r="187" spans="1:9" x14ac:dyDescent="0.25">
      <c r="A187" s="8"/>
      <c r="B187" s="8"/>
      <c r="C187" s="8"/>
      <c r="D187" s="8"/>
      <c r="E187" s="8"/>
      <c r="F187" s="8"/>
      <c r="G187" s="8"/>
    </row>
    <row r="188" spans="1:9" x14ac:dyDescent="0.25">
      <c r="A188" s="42" t="s">
        <v>27</v>
      </c>
      <c r="B188" s="43"/>
      <c r="C188" s="43"/>
      <c r="D188" s="43"/>
      <c r="E188" s="43"/>
      <c r="F188" s="43"/>
      <c r="G188" s="43"/>
      <c r="H188" s="44"/>
      <c r="I188" s="45"/>
    </row>
    <row r="189" spans="1:9" x14ac:dyDescent="0.25">
      <c r="A189" s="47" t="s">
        <v>285</v>
      </c>
      <c r="B189" s="47"/>
      <c r="C189" s="47"/>
      <c r="D189" s="47"/>
      <c r="E189" s="47"/>
      <c r="F189" s="47"/>
      <c r="G189" s="47"/>
      <c r="H189" s="47"/>
      <c r="I189" s="47"/>
    </row>
    <row r="190" spans="1:9" x14ac:dyDescent="0.25">
      <c r="B190" s="2">
        <v>34</v>
      </c>
      <c r="C190" s="3" t="s">
        <v>286</v>
      </c>
      <c r="D190" s="5" t="s">
        <v>134</v>
      </c>
      <c r="G190" s="6">
        <v>60</v>
      </c>
    </row>
    <row r="191" spans="1:9" x14ac:dyDescent="0.25">
      <c r="D191" s="35" t="str">
        <f>SUBSTITUTE("Sp.mat: 0.00%",".",IF(VALUE("1.2")=1.2,".",","),2)</f>
        <v>Sp.mat: 0.00%</v>
      </c>
      <c r="F191" s="35" t="str">
        <f>SUBSTITUTE("Sp.man: 0.00%",".",IF(VALUE("1.2")=1.2,".",","),2)</f>
        <v>Sp.man: 0.00%</v>
      </c>
      <c r="G191" s="35" t="str">
        <f>SUBSTITUTE("Sp.uti: 0.00%",".",IF(VALUE("1.2")=1.2,".",","),2)</f>
        <v>Sp.uti: 0.00%</v>
      </c>
    </row>
    <row r="192" spans="1:9" x14ac:dyDescent="0.25">
      <c r="A192" s="36" t="s">
        <v>287</v>
      </c>
      <c r="B192" s="8"/>
      <c r="C192" s="8"/>
      <c r="D192" s="8"/>
      <c r="E192" s="8"/>
      <c r="F192" s="8"/>
      <c r="G192" s="8"/>
    </row>
    <row r="193" spans="1:9" x14ac:dyDescent="0.25">
      <c r="A193" s="8"/>
      <c r="B193" s="8"/>
      <c r="C193" s="8"/>
      <c r="D193" s="8"/>
      <c r="E193" s="8"/>
      <c r="F193" s="8"/>
      <c r="G193" s="8"/>
    </row>
    <row r="194" spans="1:9" x14ac:dyDescent="0.25">
      <c r="A194" s="42" t="s">
        <v>27</v>
      </c>
      <c r="B194" s="43"/>
      <c r="C194" s="43"/>
      <c r="D194" s="43"/>
      <c r="E194" s="43"/>
      <c r="F194" s="43"/>
      <c r="G194" s="43"/>
      <c r="H194" s="44"/>
      <c r="I194" s="45"/>
    </row>
    <row r="195" spans="1:9" x14ac:dyDescent="0.25">
      <c r="A195" s="47" t="s">
        <v>288</v>
      </c>
      <c r="B195" s="47"/>
      <c r="C195" s="47"/>
      <c r="D195" s="47"/>
      <c r="E195" s="47"/>
      <c r="F195" s="47"/>
      <c r="G195" s="47"/>
      <c r="H195" s="47"/>
      <c r="I195" s="47"/>
    </row>
    <row r="196" spans="1:9" x14ac:dyDescent="0.25">
      <c r="B196" s="2">
        <v>35</v>
      </c>
      <c r="C196" s="3" t="s">
        <v>283</v>
      </c>
      <c r="D196" s="5" t="s">
        <v>134</v>
      </c>
      <c r="G196" s="6">
        <v>250</v>
      </c>
    </row>
    <row r="197" spans="1:9" x14ac:dyDescent="0.25">
      <c r="D197" s="35" t="str">
        <f>SUBSTITUTE("Sp.mat: 0.00%",".",IF(VALUE("1.2")=1.2,".",","),2)</f>
        <v>Sp.mat: 0.00%</v>
      </c>
      <c r="F197" s="35" t="str">
        <f>SUBSTITUTE("Sp.man: 0.00%",".",IF(VALUE("1.2")=1.2,".",","),2)</f>
        <v>Sp.man: 0.00%</v>
      </c>
      <c r="G197" s="35" t="str">
        <f>SUBSTITUTE("Sp.uti: 0.00%",".",IF(VALUE("1.2")=1.2,".",","),2)</f>
        <v>Sp.uti: 0.00%</v>
      </c>
    </row>
    <row r="198" spans="1:9" x14ac:dyDescent="0.25">
      <c r="A198" s="36" t="s">
        <v>284</v>
      </c>
      <c r="B198" s="8"/>
      <c r="C198" s="8"/>
      <c r="D198" s="8"/>
      <c r="E198" s="8"/>
      <c r="F198" s="8"/>
      <c r="G198" s="8"/>
    </row>
    <row r="199" spans="1:9" x14ac:dyDescent="0.25">
      <c r="A199" s="8"/>
      <c r="B199" s="8"/>
      <c r="C199" s="8"/>
      <c r="D199" s="8"/>
      <c r="E199" s="8"/>
      <c r="F199" s="8"/>
      <c r="G199" s="8"/>
    </row>
    <row r="200" spans="1:9" x14ac:dyDescent="0.25">
      <c r="A200" s="42" t="s">
        <v>27</v>
      </c>
      <c r="B200" s="43"/>
      <c r="C200" s="43"/>
      <c r="D200" s="43"/>
      <c r="E200" s="43"/>
      <c r="F200" s="43"/>
      <c r="G200" s="43"/>
      <c r="H200" s="44"/>
      <c r="I200" s="45"/>
    </row>
    <row r="201" spans="1:9" x14ac:dyDescent="0.25">
      <c r="A201" s="47" t="s">
        <v>289</v>
      </c>
      <c r="B201" s="47"/>
      <c r="C201" s="47"/>
      <c r="D201" s="47"/>
      <c r="E201" s="47"/>
      <c r="F201" s="47"/>
      <c r="G201" s="47"/>
      <c r="H201" s="47"/>
      <c r="I201" s="47"/>
    </row>
    <row r="202" spans="1:9" x14ac:dyDescent="0.25">
      <c r="B202" s="2">
        <v>36</v>
      </c>
      <c r="C202" s="3" t="s">
        <v>160</v>
      </c>
      <c r="D202" s="5" t="s">
        <v>134</v>
      </c>
      <c r="G202" s="6">
        <v>50</v>
      </c>
    </row>
    <row r="203" spans="1:9" x14ac:dyDescent="0.25">
      <c r="D203" s="35" t="str">
        <f>SUBSTITUTE("Sp.mat: 0.00%",".",IF(VALUE("1.2")=1.2,".",","),2)</f>
        <v>Sp.mat: 0.00%</v>
      </c>
      <c r="F203" s="35" t="str">
        <f>SUBSTITUTE("Sp.man: 0.00%",".",IF(VALUE("1.2")=1.2,".",","),2)</f>
        <v>Sp.man: 0.00%</v>
      </c>
      <c r="G203" s="35" t="str">
        <f>SUBSTITUTE("Sp.uti: 0.00%",".",IF(VALUE("1.2")=1.2,".",","),2)</f>
        <v>Sp.uti: 0.00%</v>
      </c>
    </row>
    <row r="204" spans="1:9" x14ac:dyDescent="0.25">
      <c r="A204" s="36" t="s">
        <v>161</v>
      </c>
      <c r="B204" s="8"/>
      <c r="C204" s="8"/>
      <c r="D204" s="8"/>
      <c r="E204" s="8"/>
      <c r="F204" s="8"/>
      <c r="G204" s="8"/>
    </row>
    <row r="205" spans="1:9" x14ac:dyDescent="0.25">
      <c r="A205" s="8"/>
      <c r="B205" s="8"/>
      <c r="C205" s="8"/>
      <c r="D205" s="8"/>
      <c r="E205" s="8"/>
      <c r="F205" s="8"/>
      <c r="G205" s="8"/>
    </row>
    <row r="206" spans="1:9" x14ac:dyDescent="0.25">
      <c r="A206" s="42" t="s">
        <v>27</v>
      </c>
      <c r="B206" s="43"/>
      <c r="C206" s="43"/>
      <c r="D206" s="43"/>
      <c r="E206" s="43"/>
      <c r="F206" s="43"/>
      <c r="G206" s="43"/>
      <c r="H206" s="44"/>
      <c r="I206" s="45"/>
    </row>
    <row r="207" spans="1:9" x14ac:dyDescent="0.25">
      <c r="A207" s="47" t="s">
        <v>290</v>
      </c>
      <c r="B207" s="47"/>
      <c r="C207" s="47"/>
      <c r="D207" s="47"/>
      <c r="E207" s="47"/>
      <c r="F207" s="47"/>
      <c r="G207" s="47"/>
      <c r="H207" s="47"/>
      <c r="I207" s="47"/>
    </row>
    <row r="208" spans="1:9" x14ac:dyDescent="0.25">
      <c r="B208" s="2">
        <v>37</v>
      </c>
      <c r="C208" s="3" t="s">
        <v>291</v>
      </c>
      <c r="D208" s="5" t="s">
        <v>134</v>
      </c>
      <c r="G208" s="6">
        <v>150</v>
      </c>
    </row>
    <row r="209" spans="1:9" x14ac:dyDescent="0.25">
      <c r="D209" s="35" t="str">
        <f>SUBSTITUTE("Sp.mat: 0.00%",".",IF(VALUE("1.2")=1.2,".",","),2)</f>
        <v>Sp.mat: 0.00%</v>
      </c>
      <c r="F209" s="35" t="str">
        <f>SUBSTITUTE("Sp.man: 0.00%",".",IF(VALUE("1.2")=1.2,".",","),2)</f>
        <v>Sp.man: 0.00%</v>
      </c>
      <c r="G209" s="35" t="str">
        <f>SUBSTITUTE("Sp.uti: 0.00%",".",IF(VALUE("1.2")=1.2,".",","),2)</f>
        <v>Sp.uti: 0.00%</v>
      </c>
    </row>
    <row r="210" spans="1:9" x14ac:dyDescent="0.25">
      <c r="A210" s="36" t="s">
        <v>292</v>
      </c>
      <c r="B210" s="8"/>
      <c r="C210" s="8"/>
      <c r="D210" s="8"/>
      <c r="E210" s="8"/>
      <c r="F210" s="8"/>
      <c r="G210" s="8"/>
    </row>
    <row r="211" spans="1:9" x14ac:dyDescent="0.25">
      <c r="A211" s="8"/>
      <c r="B211" s="8"/>
      <c r="C211" s="8"/>
      <c r="D211" s="8"/>
      <c r="E211" s="8"/>
      <c r="F211" s="8"/>
      <c r="G211" s="8"/>
    </row>
    <row r="212" spans="1:9" x14ac:dyDescent="0.25">
      <c r="A212" s="42" t="s">
        <v>27</v>
      </c>
      <c r="B212" s="43"/>
      <c r="C212" s="43"/>
      <c r="D212" s="43"/>
      <c r="E212" s="43"/>
      <c r="F212" s="43"/>
      <c r="G212" s="43"/>
      <c r="H212" s="44"/>
      <c r="I212" s="45"/>
    </row>
    <row r="213" spans="1:9" x14ac:dyDescent="0.25">
      <c r="A213" s="47" t="s">
        <v>293</v>
      </c>
      <c r="B213" s="47"/>
      <c r="C213" s="47"/>
      <c r="D213" s="47"/>
      <c r="E213" s="47"/>
      <c r="F213" s="47"/>
      <c r="G213" s="47"/>
      <c r="H213" s="47"/>
      <c r="I213" s="47"/>
    </row>
    <row r="214" spans="1:9" x14ac:dyDescent="0.25">
      <c r="B214" s="2">
        <v>38</v>
      </c>
      <c r="C214" s="3" t="s">
        <v>294</v>
      </c>
      <c r="D214" s="5" t="s">
        <v>134</v>
      </c>
      <c r="G214" s="6">
        <v>160</v>
      </c>
    </row>
    <row r="215" spans="1:9" x14ac:dyDescent="0.25">
      <c r="D215" s="35" t="str">
        <f>SUBSTITUTE("Sp.mat: 0.00%",".",IF(VALUE("1.2")=1.2,".",","),2)</f>
        <v>Sp.mat: 0.00%</v>
      </c>
      <c r="F215" s="35" t="str">
        <f>SUBSTITUTE("Sp.man: 0.00%",".",IF(VALUE("1.2")=1.2,".",","),2)</f>
        <v>Sp.man: 0.00%</v>
      </c>
      <c r="G215" s="35" t="str">
        <f>SUBSTITUTE("Sp.uti: 0.00%",".",IF(VALUE("1.2")=1.2,".",","),2)</f>
        <v>Sp.uti: 0.00%</v>
      </c>
    </row>
    <row r="216" spans="1:9" x14ac:dyDescent="0.25">
      <c r="A216" s="36" t="s">
        <v>295</v>
      </c>
      <c r="B216" s="8"/>
      <c r="C216" s="8"/>
      <c r="D216" s="8"/>
      <c r="E216" s="8"/>
      <c r="F216" s="8"/>
      <c r="G216" s="8"/>
    </row>
    <row r="217" spans="1:9" x14ac:dyDescent="0.25">
      <c r="A217" s="8"/>
      <c r="B217" s="8"/>
      <c r="C217" s="8"/>
      <c r="D217" s="8"/>
      <c r="E217" s="8"/>
      <c r="F217" s="8"/>
      <c r="G217" s="8"/>
    </row>
    <row r="218" spans="1:9" x14ac:dyDescent="0.25">
      <c r="A218" s="38" t="s">
        <v>27</v>
      </c>
      <c r="B218" s="39"/>
      <c r="C218" s="39"/>
      <c r="D218" s="39"/>
      <c r="E218" s="39"/>
      <c r="F218" s="39"/>
      <c r="G218" s="39"/>
      <c r="H218" s="40"/>
      <c r="I218" s="41"/>
    </row>
    <row r="219" spans="1:9" x14ac:dyDescent="0.25">
      <c r="B219" s="2">
        <v>39</v>
      </c>
      <c r="C219" s="3" t="s">
        <v>296</v>
      </c>
      <c r="D219" s="5" t="s">
        <v>153</v>
      </c>
      <c r="G219" s="6">
        <v>10</v>
      </c>
    </row>
    <row r="220" spans="1:9" x14ac:dyDescent="0.25">
      <c r="D220" s="35" t="str">
        <f>SUBSTITUTE("Sp.mat: 0.00%",".",IF(VALUE("1.2")=1.2,".",","),2)</f>
        <v>Sp.mat: 0.00%</v>
      </c>
      <c r="F220" s="35" t="str">
        <f>SUBSTITUTE("Sp.man: 0.00%",".",IF(VALUE("1.2")=1.2,".",","),2)</f>
        <v>Sp.man: 0.00%</v>
      </c>
      <c r="G220" s="35" t="str">
        <f>SUBSTITUTE("Sp.uti: 0.00%",".",IF(VALUE("1.2")=1.2,".",","),2)</f>
        <v>Sp.uti: 0.00%</v>
      </c>
    </row>
    <row r="221" spans="1:9" x14ac:dyDescent="0.25">
      <c r="A221" s="36" t="s">
        <v>297</v>
      </c>
      <c r="B221" s="8"/>
      <c r="C221" s="8"/>
      <c r="D221" s="8"/>
      <c r="E221" s="8"/>
      <c r="F221" s="8"/>
      <c r="G221" s="8"/>
    </row>
    <row r="222" spans="1:9" x14ac:dyDescent="0.25">
      <c r="A222" s="8"/>
      <c r="B222" s="8"/>
      <c r="C222" s="8"/>
      <c r="D222" s="8"/>
      <c r="E222" s="8"/>
      <c r="F222" s="8"/>
      <c r="G222" s="8"/>
    </row>
    <row r="223" spans="1:9" x14ac:dyDescent="0.25">
      <c r="A223" s="38" t="s">
        <v>27</v>
      </c>
      <c r="B223" s="39"/>
      <c r="C223" s="39"/>
      <c r="D223" s="39"/>
      <c r="E223" s="39"/>
      <c r="F223" s="39"/>
      <c r="G223" s="39"/>
      <c r="H223" s="40"/>
      <c r="I223" s="41"/>
    </row>
    <row r="224" spans="1:9" x14ac:dyDescent="0.25">
      <c r="B224" s="2">
        <v>40</v>
      </c>
      <c r="C224" s="3" t="s">
        <v>296</v>
      </c>
      <c r="D224" s="5" t="s">
        <v>153</v>
      </c>
      <c r="G224" s="6">
        <v>10</v>
      </c>
    </row>
    <row r="225" spans="1:9" x14ac:dyDescent="0.25">
      <c r="D225" s="35" t="str">
        <f>SUBSTITUTE("Sp.mat: 0.00%",".",IF(VALUE("1.2")=1.2,".",","),2)</f>
        <v>Sp.mat: 0.00%</v>
      </c>
      <c r="F225" s="35" t="str">
        <f>SUBSTITUTE("Sp.man: 0.00%",".",IF(VALUE("1.2")=1.2,".",","),2)</f>
        <v>Sp.man: 0.00%</v>
      </c>
      <c r="G225" s="35" t="str">
        <f>SUBSTITUTE("Sp.uti: 0.00%",".",IF(VALUE("1.2")=1.2,".",","),2)</f>
        <v>Sp.uti: 0.00%</v>
      </c>
    </row>
    <row r="226" spans="1:9" x14ac:dyDescent="0.25">
      <c r="A226" s="36" t="s">
        <v>297</v>
      </c>
      <c r="B226" s="8"/>
      <c r="C226" s="8"/>
      <c r="D226" s="8"/>
      <c r="E226" s="8"/>
      <c r="F226" s="8"/>
      <c r="G226" s="8"/>
    </row>
    <row r="227" spans="1:9" x14ac:dyDescent="0.25">
      <c r="A227" s="8"/>
      <c r="B227" s="8"/>
      <c r="C227" s="8"/>
      <c r="D227" s="8"/>
      <c r="E227" s="8"/>
      <c r="F227" s="8"/>
      <c r="G227" s="8"/>
    </row>
    <row r="228" spans="1:9" x14ac:dyDescent="0.25">
      <c r="A228" s="38" t="s">
        <v>298</v>
      </c>
      <c r="B228" s="39"/>
      <c r="C228" s="39"/>
      <c r="D228" s="39"/>
      <c r="E228" s="39"/>
      <c r="F228" s="39"/>
      <c r="G228" s="39"/>
      <c r="H228" s="40"/>
      <c r="I228" s="41"/>
    </row>
    <row r="229" spans="1:9" x14ac:dyDescent="0.25">
      <c r="B229" s="2">
        <v>41</v>
      </c>
      <c r="C229" s="3" t="s">
        <v>299</v>
      </c>
      <c r="D229" s="5" t="s">
        <v>153</v>
      </c>
      <c r="G229" s="6">
        <v>10</v>
      </c>
    </row>
    <row r="230" spans="1:9" x14ac:dyDescent="0.25">
      <c r="D230" s="35" t="str">
        <f>SUBSTITUTE("Sp.mat: 0.00%",".",IF(VALUE("1.2")=1.2,".",","),2)</f>
        <v>Sp.mat: 0.00%</v>
      </c>
      <c r="F230" s="35" t="str">
        <f>SUBSTITUTE("Sp.man: 0.00%",".",IF(VALUE("1.2")=1.2,".",","),2)</f>
        <v>Sp.man: 0.00%</v>
      </c>
      <c r="G230" s="35" t="str">
        <f>SUBSTITUTE("Sp.uti: 0.00%",".",IF(VALUE("1.2")=1.2,".",","),2)</f>
        <v>Sp.uti: 0.00%</v>
      </c>
    </row>
    <row r="231" spans="1:9" x14ac:dyDescent="0.25">
      <c r="A231" s="36" t="s">
        <v>300</v>
      </c>
      <c r="B231" s="8"/>
      <c r="C231" s="8"/>
      <c r="D231" s="8"/>
      <c r="E231" s="8"/>
      <c r="F231" s="8"/>
      <c r="G231" s="8"/>
    </row>
    <row r="232" spans="1:9" x14ac:dyDescent="0.25">
      <c r="A232" s="8"/>
      <c r="B232" s="8"/>
      <c r="C232" s="8"/>
      <c r="D232" s="8"/>
      <c r="E232" s="8"/>
      <c r="F232" s="8"/>
      <c r="G232" s="8"/>
    </row>
    <row r="233" spans="1:9" x14ac:dyDescent="0.25">
      <c r="A233" s="38" t="s">
        <v>27</v>
      </c>
      <c r="B233" s="39"/>
      <c r="C233" s="39"/>
      <c r="D233" s="39"/>
      <c r="E233" s="39"/>
      <c r="F233" s="39"/>
      <c r="G233" s="39"/>
      <c r="H233" s="40"/>
      <c r="I233" s="41"/>
    </row>
    <row r="234" spans="1:9" x14ac:dyDescent="0.25">
      <c r="B234" s="2">
        <v>42</v>
      </c>
      <c r="C234" s="3" t="s">
        <v>301</v>
      </c>
      <c r="D234" s="5" t="s">
        <v>153</v>
      </c>
      <c r="G234" s="6">
        <v>9</v>
      </c>
    </row>
    <row r="235" spans="1:9" x14ac:dyDescent="0.25">
      <c r="D235" s="35" t="str">
        <f>SUBSTITUTE("Sp.mat: 0.00%",".",IF(VALUE("1.2")=1.2,".",","),2)</f>
        <v>Sp.mat: 0.00%</v>
      </c>
      <c r="F235" s="35" t="str">
        <f>SUBSTITUTE("Sp.man: 0.00%",".",IF(VALUE("1.2")=1.2,".",","),2)</f>
        <v>Sp.man: 0.00%</v>
      </c>
      <c r="G235" s="35" t="str">
        <f>SUBSTITUTE("Sp.uti: 0.00%",".",IF(VALUE("1.2")=1.2,".",","),2)</f>
        <v>Sp.uti: 0.00%</v>
      </c>
    </row>
    <row r="236" spans="1:9" x14ac:dyDescent="0.25">
      <c r="A236" s="36" t="s">
        <v>302</v>
      </c>
      <c r="B236" s="8"/>
      <c r="C236" s="8"/>
      <c r="D236" s="8"/>
      <c r="E236" s="8"/>
      <c r="F236" s="8"/>
      <c r="G236" s="8"/>
    </row>
    <row r="237" spans="1:9" x14ac:dyDescent="0.25">
      <c r="A237" s="8"/>
      <c r="B237" s="8"/>
      <c r="C237" s="8"/>
      <c r="D237" s="8"/>
      <c r="E237" s="8"/>
      <c r="F237" s="8"/>
      <c r="G237" s="8"/>
    </row>
    <row r="238" spans="1:9" x14ac:dyDescent="0.25">
      <c r="A238" s="38" t="s">
        <v>27</v>
      </c>
      <c r="B238" s="39"/>
      <c r="C238" s="39"/>
      <c r="D238" s="39"/>
      <c r="E238" s="39"/>
      <c r="F238" s="39"/>
      <c r="G238" s="39"/>
      <c r="H238" s="40"/>
      <c r="I238" s="41"/>
    </row>
    <row r="239" spans="1:9" x14ac:dyDescent="0.25">
      <c r="B239" s="2">
        <v>43</v>
      </c>
      <c r="C239" s="3" t="s">
        <v>303</v>
      </c>
      <c r="D239" s="5" t="s">
        <v>153</v>
      </c>
      <c r="G239" s="6">
        <v>7</v>
      </c>
    </row>
    <row r="240" spans="1:9" x14ac:dyDescent="0.25">
      <c r="D240" s="35" t="str">
        <f>SUBSTITUTE("Sp.mat: 0.00%",".",IF(VALUE("1.2")=1.2,".",","),2)</f>
        <v>Sp.mat: 0.00%</v>
      </c>
      <c r="F240" s="35" t="str">
        <f>SUBSTITUTE("Sp.man: 0.00%",".",IF(VALUE("1.2")=1.2,".",","),2)</f>
        <v>Sp.man: 0.00%</v>
      </c>
      <c r="G240" s="35" t="str">
        <f>SUBSTITUTE("Sp.uti: 0.00%",".",IF(VALUE("1.2")=1.2,".",","),2)</f>
        <v>Sp.uti: 0.00%</v>
      </c>
    </row>
    <row r="241" spans="1:9" x14ac:dyDescent="0.25">
      <c r="A241" s="36" t="s">
        <v>304</v>
      </c>
      <c r="B241" s="8"/>
      <c r="C241" s="8"/>
      <c r="D241" s="8"/>
      <c r="E241" s="8"/>
      <c r="F241" s="8"/>
      <c r="G241" s="8"/>
    </row>
    <row r="242" spans="1:9" x14ac:dyDescent="0.25">
      <c r="A242" s="8"/>
      <c r="B242" s="8"/>
      <c r="C242" s="8"/>
      <c r="D242" s="8"/>
      <c r="E242" s="8"/>
      <c r="F242" s="8"/>
      <c r="G242" s="8"/>
    </row>
    <row r="243" spans="1:9" x14ac:dyDescent="0.25">
      <c r="A243" s="38" t="s">
        <v>27</v>
      </c>
      <c r="B243" s="39"/>
      <c r="C243" s="39"/>
      <c r="D243" s="39"/>
      <c r="E243" s="39"/>
      <c r="F243" s="39"/>
      <c r="G243" s="39"/>
      <c r="H243" s="40"/>
      <c r="I243" s="41"/>
    </row>
    <row r="244" spans="1:9" x14ac:dyDescent="0.25">
      <c r="B244" s="2">
        <v>44</v>
      </c>
      <c r="C244" s="3" t="s">
        <v>305</v>
      </c>
      <c r="D244" s="5" t="s">
        <v>153</v>
      </c>
      <c r="G244" s="6">
        <v>1</v>
      </c>
    </row>
    <row r="245" spans="1:9" x14ac:dyDescent="0.25">
      <c r="D245" s="35" t="str">
        <f>SUBSTITUTE("Sp.mat: 0.00%",".",IF(VALUE("1.2")=1.2,".",","),2)</f>
        <v>Sp.mat: 0.00%</v>
      </c>
      <c r="F245" s="35" t="str">
        <f>SUBSTITUTE("Sp.man: 0.00%",".",IF(VALUE("1.2")=1.2,".",","),2)</f>
        <v>Sp.man: 0.00%</v>
      </c>
      <c r="G245" s="35" t="str">
        <f>SUBSTITUTE("Sp.uti: 0.00%",".",IF(VALUE("1.2")=1.2,".",","),2)</f>
        <v>Sp.uti: 0.00%</v>
      </c>
    </row>
    <row r="246" spans="1:9" x14ac:dyDescent="0.25">
      <c r="A246" s="36" t="s">
        <v>306</v>
      </c>
      <c r="B246" s="8"/>
      <c r="C246" s="8"/>
      <c r="D246" s="8"/>
      <c r="E246" s="8"/>
      <c r="F246" s="8"/>
      <c r="G246" s="8"/>
    </row>
    <row r="247" spans="1:9" x14ac:dyDescent="0.25">
      <c r="A247" s="8"/>
      <c r="B247" s="8"/>
      <c r="C247" s="8"/>
      <c r="D247" s="8"/>
      <c r="E247" s="8"/>
      <c r="F247" s="8"/>
      <c r="G247" s="8"/>
    </row>
    <row r="248" spans="1:9" x14ac:dyDescent="0.25">
      <c r="A248" s="38" t="s">
        <v>27</v>
      </c>
      <c r="B248" s="39"/>
      <c r="C248" s="39"/>
      <c r="D248" s="39"/>
      <c r="E248" s="39"/>
      <c r="F248" s="39"/>
      <c r="G248" s="39"/>
      <c r="H248" s="40"/>
      <c r="I248" s="41"/>
    </row>
    <row r="249" spans="1:9" x14ac:dyDescent="0.25">
      <c r="B249" s="2">
        <v>45</v>
      </c>
      <c r="C249" s="3" t="s">
        <v>307</v>
      </c>
      <c r="D249" s="5" t="s">
        <v>153</v>
      </c>
      <c r="G249" s="6">
        <v>1</v>
      </c>
    </row>
    <row r="250" spans="1:9" x14ac:dyDescent="0.25">
      <c r="D250" s="35" t="str">
        <f>SUBSTITUTE("Sp.mat: 0.00%",".",IF(VALUE("1.2")=1.2,".",","),2)</f>
        <v>Sp.mat: 0.00%</v>
      </c>
      <c r="F250" s="35" t="str">
        <f>SUBSTITUTE("Sp.man: 0.00%",".",IF(VALUE("1.2")=1.2,".",","),2)</f>
        <v>Sp.man: 0.00%</v>
      </c>
      <c r="G250" s="35" t="str">
        <f>SUBSTITUTE("Sp.uti: 0.00%",".",IF(VALUE("1.2")=1.2,".",","),2)</f>
        <v>Sp.uti: 0.00%</v>
      </c>
    </row>
    <row r="251" spans="1:9" x14ac:dyDescent="0.25">
      <c r="A251" s="36" t="s">
        <v>308</v>
      </c>
      <c r="B251" s="8"/>
      <c r="C251" s="8"/>
      <c r="D251" s="8"/>
      <c r="E251" s="8"/>
      <c r="F251" s="8"/>
      <c r="G251" s="8"/>
    </row>
    <row r="252" spans="1:9" x14ac:dyDescent="0.25">
      <c r="A252" s="8"/>
      <c r="B252" s="8"/>
      <c r="C252" s="8"/>
      <c r="D252" s="8"/>
      <c r="E252" s="8"/>
      <c r="F252" s="8"/>
      <c r="G252" s="8"/>
    </row>
    <row r="253" spans="1:9" x14ac:dyDescent="0.25">
      <c r="A253" s="38" t="s">
        <v>309</v>
      </c>
      <c r="B253" s="39"/>
      <c r="C253" s="39"/>
      <c r="D253" s="39"/>
      <c r="E253" s="39"/>
      <c r="F253" s="39"/>
      <c r="G253" s="39"/>
      <c r="H253" s="40"/>
      <c r="I253" s="41"/>
    </row>
    <row r="254" spans="1:9" x14ac:dyDescent="0.25">
      <c r="B254" s="2">
        <v>46</v>
      </c>
      <c r="C254" s="3" t="s">
        <v>310</v>
      </c>
      <c r="D254" s="5" t="s">
        <v>153</v>
      </c>
      <c r="G254" s="6">
        <v>65</v>
      </c>
    </row>
    <row r="255" spans="1:9" x14ac:dyDescent="0.25">
      <c r="D255" s="35" t="str">
        <f>SUBSTITUTE("Sp.mat: 0.00%",".",IF(VALUE("1.2")=1.2,".",","),2)</f>
        <v>Sp.mat: 0.00%</v>
      </c>
      <c r="F255" s="35" t="str">
        <f>SUBSTITUTE("Sp.man: 0.00%",".",IF(VALUE("1.2")=1.2,".",","),2)</f>
        <v>Sp.man: 0.00%</v>
      </c>
      <c r="G255" s="35" t="str">
        <f>SUBSTITUTE("Sp.uti: 0.00%",".",IF(VALUE("1.2")=1.2,".",","),2)</f>
        <v>Sp.uti: 0.00%</v>
      </c>
    </row>
    <row r="256" spans="1:9" x14ac:dyDescent="0.25">
      <c r="A256" s="36" t="s">
        <v>311</v>
      </c>
      <c r="B256" s="8"/>
      <c r="C256" s="8"/>
      <c r="D256" s="8"/>
      <c r="E256" s="8"/>
      <c r="F256" s="8"/>
      <c r="G256" s="8"/>
    </row>
    <row r="257" spans="1:19" x14ac:dyDescent="0.25">
      <c r="A257" s="8"/>
      <c r="B257" s="8"/>
      <c r="C257" s="8"/>
      <c r="D257" s="8"/>
      <c r="E257" s="8"/>
      <c r="F257" s="8"/>
      <c r="G257" s="8"/>
    </row>
    <row r="258" spans="1:19" x14ac:dyDescent="0.25">
      <c r="A258" s="38" t="s">
        <v>27</v>
      </c>
      <c r="B258" s="39"/>
      <c r="C258" s="39"/>
      <c r="D258" s="39"/>
      <c r="E258" s="39"/>
      <c r="F258" s="39"/>
      <c r="G258" s="39"/>
      <c r="H258" s="40"/>
      <c r="I258" s="41"/>
    </row>
    <row r="259" spans="1:19" x14ac:dyDescent="0.25">
      <c r="B259" s="2">
        <v>47</v>
      </c>
      <c r="C259" s="3" t="s">
        <v>312</v>
      </c>
      <c r="D259" s="5" t="s">
        <v>153</v>
      </c>
      <c r="G259" s="6">
        <v>65</v>
      </c>
    </row>
    <row r="260" spans="1:19" x14ac:dyDescent="0.25">
      <c r="D260" s="35" t="str">
        <f>SUBSTITUTE("Sp.mat: 0.00%",".",IF(VALUE("1.2")=1.2,".",","),2)</f>
        <v>Sp.mat: 0.00%</v>
      </c>
      <c r="F260" s="35" t="str">
        <f>SUBSTITUTE("Sp.man: 0.00%",".",IF(VALUE("1.2")=1.2,".",","),2)</f>
        <v>Sp.man: 0.00%</v>
      </c>
      <c r="G260" s="35" t="str">
        <f>SUBSTITUTE("Sp.uti: 0.00%",".",IF(VALUE("1.2")=1.2,".",","),2)</f>
        <v>Sp.uti: 0.00%</v>
      </c>
    </row>
    <row r="261" spans="1:19" x14ac:dyDescent="0.25">
      <c r="A261" s="36" t="s">
        <v>313</v>
      </c>
      <c r="B261" s="8"/>
      <c r="C261" s="8"/>
      <c r="D261" s="8"/>
      <c r="E261" s="8"/>
      <c r="F261" s="8"/>
      <c r="G261" s="8"/>
    </row>
    <row r="262" spans="1:19" x14ac:dyDescent="0.25">
      <c r="A262" s="8"/>
      <c r="B262" s="8"/>
      <c r="C262" s="8"/>
      <c r="D262" s="8"/>
      <c r="E262" s="8"/>
      <c r="F262" s="8"/>
      <c r="G262" s="8"/>
    </row>
    <row r="263" spans="1:19" x14ac:dyDescent="0.25">
      <c r="A263" s="38" t="s">
        <v>27</v>
      </c>
      <c r="B263" s="39"/>
      <c r="C263" s="39"/>
      <c r="D263" s="39"/>
      <c r="E263" s="39"/>
      <c r="F263" s="39"/>
      <c r="G263" s="39"/>
      <c r="H263" s="40"/>
      <c r="I263" s="41"/>
    </row>
    <row r="264" spans="1:19" x14ac:dyDescent="0.25">
      <c r="B264" s="48" t="s">
        <v>76</v>
      </c>
      <c r="E264" s="4">
        <f>SUMIF(J13:J263,"1",I13:I263)</f>
        <v>0</v>
      </c>
      <c r="F264" s="4">
        <f>SUMIF(J13:J263,"2",I13:I263)</f>
        <v>0</v>
      </c>
      <c r="G264" s="4">
        <f>SUMIF(J13:J263,"3",I13:I263)</f>
        <v>0</v>
      </c>
      <c r="H264" s="4">
        <f>SUMIF(J13:J263,"4",I13:I263)</f>
        <v>0</v>
      </c>
      <c r="I264" s="4">
        <f>SUMIF(J13:J263,"5",I13:I263)</f>
        <v>0</v>
      </c>
      <c r="K264" s="4">
        <f>SUMIF(J13:J263,"3",K13:K263)</f>
        <v>0</v>
      </c>
      <c r="L264" s="4">
        <f>SUMIF(J13:J263,"3",L13:L263)</f>
        <v>0</v>
      </c>
      <c r="M264" s="4">
        <f>SUMIF(J13:J263,"3",M13:M263)</f>
        <v>0</v>
      </c>
      <c r="N264" s="4">
        <f>SUMIF(J13:J263,"4",N13:N263)</f>
        <v>0</v>
      </c>
      <c r="O264" s="4">
        <f>SUMIF(J13:J263,"4",O13:O263)</f>
        <v>0</v>
      </c>
      <c r="P264" s="4">
        <f>SUMIF(J13:J263,"4",P13:P263)</f>
        <v>0</v>
      </c>
      <c r="Q264" s="4">
        <f>SUMIF(J13:J263,"4",Q13:Q263)</f>
        <v>0</v>
      </c>
      <c r="R264" s="4">
        <f>SUMIF(J13:J263,"4",R13:R263)</f>
        <v>0</v>
      </c>
      <c r="S264" s="4">
        <f>SUMIF(J13:J263,"4",S13:S263)</f>
        <v>0</v>
      </c>
    </row>
    <row r="265" spans="1:19" hidden="1" x14ac:dyDescent="0.25">
      <c r="B265" s="48" t="s">
        <v>77</v>
      </c>
    </row>
    <row r="266" spans="1:19" hidden="1" x14ac:dyDescent="0.25">
      <c r="B266" s="48" t="s">
        <v>78</v>
      </c>
      <c r="G266" s="4">
        <f>$K$264*1</f>
        <v>0</v>
      </c>
    </row>
    <row r="267" spans="1:19" hidden="1" x14ac:dyDescent="0.25">
      <c r="B267" s="48" t="s">
        <v>79</v>
      </c>
      <c r="G267" s="4">
        <f>$L$264*1</f>
        <v>0</v>
      </c>
    </row>
    <row r="268" spans="1:19" hidden="1" x14ac:dyDescent="0.25">
      <c r="B268" s="48" t="s">
        <v>80</v>
      </c>
      <c r="G268" s="4">
        <f>G264-G266-G267</f>
        <v>0</v>
      </c>
    </row>
    <row r="269" spans="1:19" hidden="1" x14ac:dyDescent="0.25">
      <c r="B269" s="48" t="s">
        <v>81</v>
      </c>
      <c r="E269" s="4">
        <f>IF("G"="Nu",0*1,0)</f>
        <v>0</v>
      </c>
      <c r="I269" s="4">
        <f>E269</f>
        <v>0</v>
      </c>
    </row>
    <row r="270" spans="1:19" hidden="1" x14ac:dyDescent="0.25">
      <c r="B270" s="48" t="s">
        <v>82</v>
      </c>
      <c r="D270" s="49" t="str">
        <f>CONCATENATE(TEXT(0,REPLACE("#.####",2,1,"."))," x")</f>
        <v>. x</v>
      </c>
      <c r="E270" s="4">
        <f>IF("G"="Nu",0*1,0)</f>
        <v>0</v>
      </c>
      <c r="I270" s="4">
        <f>E270*0</f>
        <v>0</v>
      </c>
    </row>
    <row r="271" spans="1:19" x14ac:dyDescent="0.25">
      <c r="B271" s="48" t="s">
        <v>83</v>
      </c>
      <c r="E271" s="4">
        <f>0</f>
        <v>0</v>
      </c>
      <c r="F271" s="4">
        <f>0</f>
        <v>0</v>
      </c>
      <c r="G271" s="4">
        <f>0</f>
        <v>0</v>
      </c>
      <c r="H271" s="4">
        <f>IF(H264=0,1,H282/H264)</f>
        <v>1</v>
      </c>
    </row>
    <row r="272" spans="1:19" x14ac:dyDescent="0.25">
      <c r="B272" s="50" t="s">
        <v>84</v>
      </c>
      <c r="C272" s="51"/>
      <c r="D272" s="52"/>
      <c r="E272" s="53"/>
      <c r="F272" s="53"/>
      <c r="G272" s="54"/>
      <c r="H272" s="37"/>
      <c r="I272" s="55"/>
    </row>
    <row r="273" spans="2:9" hidden="1" x14ac:dyDescent="0.25">
      <c r="B273" s="56" t="str">
        <f>CONCATENATE("  ","Impozit manopera        ")</f>
        <v xml:space="preserve">  Impozit manopera        </v>
      </c>
      <c r="D273" s="49">
        <f>0</f>
        <v>0</v>
      </c>
      <c r="F273" s="4">
        <f>F264*F271*D273</f>
        <v>0</v>
      </c>
      <c r="I273" s="57">
        <f>F273</f>
        <v>0</v>
      </c>
    </row>
    <row r="274" spans="2:9" x14ac:dyDescent="0.25">
      <c r="B274" s="56" t="str">
        <f>CONCATENATE("  ","C.A.S.                  ")</f>
        <v xml:space="preserve">  C.A.S.                  </v>
      </c>
      <c r="D274" s="49">
        <f>0</f>
        <v>0</v>
      </c>
      <c r="F274" s="4">
        <f>(F264*F271+F273)*D274</f>
        <v>0</v>
      </c>
      <c r="I274" s="4">
        <f>F274</f>
        <v>0</v>
      </c>
    </row>
    <row r="275" spans="2:9" x14ac:dyDescent="0.25">
      <c r="B275" s="56" t="str">
        <f>CONCATENATE("  ","C.A.S.S.                ")</f>
        <v xml:space="preserve">  C.A.S.S.                </v>
      </c>
      <c r="D275" s="49">
        <f>0</f>
        <v>0</v>
      </c>
      <c r="F275" s="4">
        <f>(F264*F271+F273)*D275</f>
        <v>0</v>
      </c>
      <c r="I275" s="4">
        <f>F275</f>
        <v>0</v>
      </c>
    </row>
    <row r="276" spans="2:9" x14ac:dyDescent="0.25">
      <c r="B276" s="56" t="str">
        <f>CONCATENATE("  ","Aj.somaj                ")</f>
        <v xml:space="preserve">  Aj.somaj                </v>
      </c>
      <c r="D276" s="49">
        <f>0</f>
        <v>0</v>
      </c>
      <c r="F276" s="4">
        <f>(F264*F271+F273)*D276</f>
        <v>0</v>
      </c>
      <c r="I276" s="4">
        <f>F276</f>
        <v>0</v>
      </c>
    </row>
    <row r="277" spans="2:9" x14ac:dyDescent="0.25">
      <c r="B277" s="56" t="str">
        <f>CONCATENATE("  ","Acc. munca, boli profes.")</f>
        <v xml:space="preserve">  Acc. munca, boli profes.</v>
      </c>
      <c r="D277" s="49">
        <f>0</f>
        <v>0</v>
      </c>
      <c r="F277" s="4">
        <f>(F264*F271+F273)*D277</f>
        <v>0</v>
      </c>
      <c r="I277" s="4">
        <f>F277</f>
        <v>0</v>
      </c>
    </row>
    <row r="278" spans="2:9" x14ac:dyDescent="0.25">
      <c r="B278" s="56" t="str">
        <f>CONCATENATE("  ","Contr.Concedii Medicale ")</f>
        <v xml:space="preserve">  Contr.Concedii Medicale </v>
      </c>
      <c r="D278" s="49">
        <f>0</f>
        <v>0</v>
      </c>
      <c r="F278" s="4">
        <f>(F264*F271+F273)*D278</f>
        <v>0</v>
      </c>
      <c r="I278" s="4">
        <f>F278</f>
        <v>0</v>
      </c>
    </row>
    <row r="279" spans="2:9" x14ac:dyDescent="0.25">
      <c r="B279" s="56" t="str">
        <f>CONCATENATE("  ","Comision ITM            ")</f>
        <v xml:space="preserve">  Comision ITM            </v>
      </c>
      <c r="D279" s="49">
        <f>0</f>
        <v>0</v>
      </c>
      <c r="F279" s="4">
        <f>(F264*F271+F273)*D279</f>
        <v>0</v>
      </c>
      <c r="I279" s="4">
        <f>F279</f>
        <v>0</v>
      </c>
    </row>
    <row r="280" spans="2:9" x14ac:dyDescent="0.25">
      <c r="B280" s="56" t="str">
        <f>CONCATENATE("  ","Fond garantare salarii  ")</f>
        <v xml:space="preserve">  Fond garantare salarii  </v>
      </c>
      <c r="D280" s="49">
        <f>0</f>
        <v>0</v>
      </c>
      <c r="F280" s="4">
        <f>(F264*F271+F273)*D280</f>
        <v>0</v>
      </c>
      <c r="I280" s="4">
        <f>F280</f>
        <v>0</v>
      </c>
    </row>
    <row r="281" spans="2:9" hidden="1" x14ac:dyDescent="0.25">
      <c r="B281" s="56" t="str">
        <f>CONCATENATE("  ","Chelt.tr.aprov.,depozit.")</f>
        <v xml:space="preserve">  Chelt.tr.aprov.,depozit.</v>
      </c>
      <c r="D281" s="49">
        <f>0</f>
        <v>0</v>
      </c>
      <c r="E281" s="4">
        <f>(E264+I269+I270)*E271*D281</f>
        <v>0</v>
      </c>
      <c r="I281" s="4">
        <f>E281</f>
        <v>0</v>
      </c>
    </row>
    <row r="282" spans="2:9" x14ac:dyDescent="0.25">
      <c r="B282" s="50" t="s">
        <v>85</v>
      </c>
      <c r="C282" s="51"/>
      <c r="D282" s="52"/>
      <c r="E282" s="55">
        <f>(E264+I269+I270)*E271+E281</f>
        <v>0</v>
      </c>
      <c r="F282" s="55">
        <f>F264*F271+F273+F274+F275+F276+F277+F278+F279+F280</f>
        <v>0</v>
      </c>
      <c r="G282" s="55">
        <f>G264*G271</f>
        <v>0</v>
      </c>
      <c r="H282" s="55">
        <f>($N$264*0+$O$264*0+$P$264*0)*1</f>
        <v>0</v>
      </c>
      <c r="I282" s="55">
        <f>SUM(E282:H282)</f>
        <v>0</v>
      </c>
    </row>
    <row r="283" spans="2:9" x14ac:dyDescent="0.25">
      <c r="B283" s="50" t="s">
        <v>86</v>
      </c>
      <c r="C283" s="51"/>
      <c r="D283" s="58">
        <f>0</f>
        <v>0</v>
      </c>
      <c r="E283" s="53" t="s">
        <v>87</v>
      </c>
      <c r="F283" s="53"/>
      <c r="G283" s="54"/>
      <c r="H283" s="37"/>
      <c r="I283" s="55">
        <f>I282*D283</f>
        <v>0</v>
      </c>
    </row>
    <row r="284" spans="2:9" x14ac:dyDescent="0.25">
      <c r="B284" s="50" t="s">
        <v>88</v>
      </c>
      <c r="C284" s="51"/>
      <c r="D284" s="58">
        <f>0</f>
        <v>0</v>
      </c>
      <c r="E284" s="53" t="s">
        <v>89</v>
      </c>
      <c r="F284" s="53"/>
      <c r="G284" s="54"/>
      <c r="H284" s="37"/>
      <c r="I284" s="55">
        <f>(I282+I283)*D284</f>
        <v>0</v>
      </c>
    </row>
    <row r="285" spans="2:9" hidden="1" x14ac:dyDescent="0.25">
      <c r="B285" s="48" t="s">
        <v>81</v>
      </c>
      <c r="D285" s="53" t="str">
        <f>CONCATENATE(TEXT(0,REPLACE("#.####",2,1,"."))," x")</f>
        <v>. x</v>
      </c>
      <c r="E285" s="4">
        <f>IF("G"="Nu",0*1,0)</f>
        <v>0</v>
      </c>
      <c r="I285" s="4">
        <f>E285*0</f>
        <v>0</v>
      </c>
    </row>
    <row r="286" spans="2:9" hidden="1" x14ac:dyDescent="0.25">
      <c r="B286" s="48" t="s">
        <v>82</v>
      </c>
      <c r="D286" s="49" t="str">
        <f>CONCATENATE(TEXT(0,REPLACE("#.####",2,1,"."))," x ",TEXT(0,REPLACE("#.####",2,1,"."))," x")</f>
        <v>. x . x</v>
      </c>
      <c r="E286" s="4">
        <f>IF("G"="Nu",0*1,0)</f>
        <v>0</v>
      </c>
      <c r="I286" s="4">
        <f>E286*0*0</f>
        <v>0</v>
      </c>
    </row>
    <row r="287" spans="2:9" x14ac:dyDescent="0.25">
      <c r="B287" s="50" t="s">
        <v>90</v>
      </c>
      <c r="C287" s="51"/>
      <c r="D287" s="60" t="s">
        <v>91</v>
      </c>
      <c r="E287" s="53"/>
      <c r="F287" s="53"/>
      <c r="G287" s="54"/>
      <c r="H287" s="37"/>
      <c r="I287" s="55">
        <f>I282+I283+I284+I285+I286</f>
        <v>0</v>
      </c>
    </row>
    <row r="288" spans="2:9" x14ac:dyDescent="0.25">
      <c r="B288" s="59"/>
      <c r="C288" s="51"/>
      <c r="D288" s="52"/>
      <c r="E288" s="53"/>
      <c r="F288" s="53"/>
      <c r="G288" s="54"/>
      <c r="H288" s="37"/>
      <c r="I288" s="55"/>
    </row>
    <row r="290" spans="1:1" x14ac:dyDescent="0.25">
      <c r="A290" s="62" t="s">
        <v>314</v>
      </c>
    </row>
    <row r="291" spans="1:1" x14ac:dyDescent="0.25">
      <c r="A291" s="62" t="s">
        <v>315</v>
      </c>
    </row>
  </sheetData>
  <mergeCells count="115">
    <mergeCell ref="A263:G263"/>
    <mergeCell ref="A248:G248"/>
    <mergeCell ref="A251:G252"/>
    <mergeCell ref="A253:G253"/>
    <mergeCell ref="A256:G257"/>
    <mergeCell ref="A258:G258"/>
    <mergeCell ref="A261:G262"/>
    <mergeCell ref="A233:G233"/>
    <mergeCell ref="A236:G237"/>
    <mergeCell ref="A238:G238"/>
    <mergeCell ref="A241:G242"/>
    <mergeCell ref="A243:G243"/>
    <mergeCell ref="A246:G247"/>
    <mergeCell ref="A218:G218"/>
    <mergeCell ref="A221:G222"/>
    <mergeCell ref="A223:G223"/>
    <mergeCell ref="A226:G227"/>
    <mergeCell ref="A228:G228"/>
    <mergeCell ref="A231:G232"/>
    <mergeCell ref="A206:G206"/>
    <mergeCell ref="A207:I207"/>
    <mergeCell ref="A210:G211"/>
    <mergeCell ref="A212:G212"/>
    <mergeCell ref="A213:I213"/>
    <mergeCell ref="A216:G217"/>
    <mergeCell ref="A194:G194"/>
    <mergeCell ref="A195:I195"/>
    <mergeCell ref="A198:G199"/>
    <mergeCell ref="A200:G200"/>
    <mergeCell ref="A201:I201"/>
    <mergeCell ref="A204:G205"/>
    <mergeCell ref="A181:G182"/>
    <mergeCell ref="A183:G183"/>
    <mergeCell ref="A186:G187"/>
    <mergeCell ref="A188:G188"/>
    <mergeCell ref="A189:I189"/>
    <mergeCell ref="A192:G193"/>
    <mergeCell ref="A166:G167"/>
    <mergeCell ref="A168:G168"/>
    <mergeCell ref="A171:G172"/>
    <mergeCell ref="A173:G173"/>
    <mergeCell ref="A176:G177"/>
    <mergeCell ref="A178:G178"/>
    <mergeCell ref="A154:G155"/>
    <mergeCell ref="A156:G156"/>
    <mergeCell ref="A157:I157"/>
    <mergeCell ref="A160:G161"/>
    <mergeCell ref="A162:G162"/>
    <mergeCell ref="A163:I163"/>
    <mergeCell ref="A139:G140"/>
    <mergeCell ref="A141:G141"/>
    <mergeCell ref="A144:G145"/>
    <mergeCell ref="A146:G146"/>
    <mergeCell ref="A149:G150"/>
    <mergeCell ref="A151:G151"/>
    <mergeCell ref="A124:G125"/>
    <mergeCell ref="A126:G126"/>
    <mergeCell ref="A129:G130"/>
    <mergeCell ref="A131:G131"/>
    <mergeCell ref="A134:G135"/>
    <mergeCell ref="A136:G136"/>
    <mergeCell ref="A110:G110"/>
    <mergeCell ref="A111:I111"/>
    <mergeCell ref="A114:G115"/>
    <mergeCell ref="A116:G116"/>
    <mergeCell ref="A119:G120"/>
    <mergeCell ref="A121:G121"/>
    <mergeCell ref="A97:G98"/>
    <mergeCell ref="A99:G99"/>
    <mergeCell ref="A102:G103"/>
    <mergeCell ref="A104:G104"/>
    <mergeCell ref="A105:I105"/>
    <mergeCell ref="A108:G109"/>
    <mergeCell ref="A82:G83"/>
    <mergeCell ref="A84:G84"/>
    <mergeCell ref="A87:G88"/>
    <mergeCell ref="A89:G89"/>
    <mergeCell ref="A92:G93"/>
    <mergeCell ref="A94:G94"/>
    <mergeCell ref="A68:G68"/>
    <mergeCell ref="A69:I69"/>
    <mergeCell ref="A72:G73"/>
    <mergeCell ref="A74:G74"/>
    <mergeCell ref="A77:G78"/>
    <mergeCell ref="A79:G79"/>
    <mergeCell ref="A56:G56"/>
    <mergeCell ref="A57:I57"/>
    <mergeCell ref="A60:G61"/>
    <mergeCell ref="A62:G62"/>
    <mergeCell ref="A63:I63"/>
    <mergeCell ref="A66:G67"/>
    <mergeCell ref="A43:G44"/>
    <mergeCell ref="A45:G45"/>
    <mergeCell ref="A46:I46"/>
    <mergeCell ref="A49:G50"/>
    <mergeCell ref="A51:G51"/>
    <mergeCell ref="A54:G55"/>
    <mergeCell ref="A29:I29"/>
    <mergeCell ref="A32:G33"/>
    <mergeCell ref="A34:G34"/>
    <mergeCell ref="A35:I35"/>
    <mergeCell ref="A38:G39"/>
    <mergeCell ref="A40:G40"/>
    <mergeCell ref="A17:G17"/>
    <mergeCell ref="A18:I18"/>
    <mergeCell ref="A21:G22"/>
    <mergeCell ref="A23:G23"/>
    <mergeCell ref="A26:G27"/>
    <mergeCell ref="A28:G28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6" manualBreakCount="6">
    <brk id="46" max="16383" man="1"/>
    <brk id="89" max="16383" man="1"/>
    <brk id="131" max="16383" man="1"/>
    <brk id="173" max="16383" man="1"/>
    <brk id="218" max="16383" man="1"/>
    <brk id="2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O.OB03 D.CAT26</vt:lpstr>
      <vt:lpstr>O.OB03 D.CAT27</vt:lpstr>
      <vt:lpstr>O.OB03 D.CAT28</vt:lpstr>
      <vt:lpstr>O.OB03 D.CAT29</vt:lpstr>
      <vt:lpstr>'O.OB03 D.CAT26'!Print_Titles</vt:lpstr>
      <vt:lpstr>'O.OB03 D.CAT27'!Print_Titles</vt:lpstr>
      <vt:lpstr>'O.OB03 D.CAT28'!Print_Titles</vt:lpstr>
      <vt:lpstr>'O.OB03 D.CAT29'!Print_Titles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2018-08-08T18:13:02Z</dcterms:created>
  <dcterms:modified xsi:type="dcterms:W3CDTF">2018-08-08T18:13:44Z</dcterms:modified>
</cp:coreProperties>
</file>